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Kirk\Finance\ccs\Desktop\"/>
    </mc:Choice>
  </mc:AlternateContent>
  <bookViews>
    <workbookView xWindow="0" yWindow="0" windowWidth="28800" windowHeight="12300" firstSheet="1" activeTab="1"/>
    <workbookView xWindow="0" yWindow="0" windowWidth="28800" windowHeight="12300" firstSheet="1" activeTab="2"/>
  </bookViews>
  <sheets>
    <sheet name="Summary CIP  (1-7)" sheetId="33" state="hidden" r:id="rId1"/>
    <sheet name="Summary CIP " sheetId="24" r:id="rId2"/>
    <sheet name="Presentation Format" sheetId="32" r:id="rId3"/>
    <sheet name="Removed Items" sheetId="34" r:id="rId4"/>
    <sheet name="Sheet6" sheetId="31" r:id="rId5"/>
  </sheets>
  <definedNames>
    <definedName name="_xlnm._FilterDatabase" localSheetId="2" hidden="1">'Presentation Format'!$A$1:$O$100</definedName>
    <definedName name="Buildings" localSheetId="0">#REF!</definedName>
    <definedName name="Buildings">#REF!</definedName>
  </definedNames>
  <calcPr calcId="162913"/>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O4" i="34" l="1"/>
  <c r="W4" i="34" s="1"/>
  <c r="AH4" i="34" l="1"/>
  <c r="V4" i="34"/>
  <c r="O3" i="34"/>
  <c r="W3" i="34" s="1"/>
  <c r="O2" i="34"/>
  <c r="W2" i="34" s="1"/>
  <c r="V3" i="34" l="1"/>
  <c r="AH3" i="34"/>
  <c r="AH2" i="34"/>
  <c r="V2" i="34"/>
  <c r="AH85" i="24" l="1"/>
  <c r="W89" i="24"/>
  <c r="AH89" i="24" s="1"/>
  <c r="R90" i="24"/>
  <c r="S90" i="24"/>
  <c r="T90" i="24"/>
  <c r="U90" i="24"/>
  <c r="AD90" i="24"/>
  <c r="AE90" i="24"/>
  <c r="O89" i="24"/>
  <c r="W88" i="24"/>
  <c r="V88" i="24" s="1"/>
  <c r="O88" i="24"/>
  <c r="O85" i="24"/>
  <c r="O86" i="24"/>
  <c r="Z86" i="24" s="1"/>
  <c r="AH86" i="24" s="1"/>
  <c r="P2" i="24"/>
  <c r="O2" i="24" l="1"/>
  <c r="AH88" i="24"/>
  <c r="O87" i="24"/>
  <c r="W87" i="24" s="1"/>
  <c r="V87" i="24" l="1"/>
  <c r="AH87" i="24"/>
  <c r="Q36" i="24"/>
  <c r="Q90" i="24" s="1"/>
  <c r="V75" i="24" l="1"/>
  <c r="AF30" i="33" l="1"/>
  <c r="AH30" i="33" s="1"/>
  <c r="AH17" i="33"/>
  <c r="AH84" i="33"/>
  <c r="AH86" i="33"/>
  <c r="AH9" i="33"/>
  <c r="AF88" i="33"/>
  <c r="AE88" i="33"/>
  <c r="AD88" i="33"/>
  <c r="AA88" i="33"/>
  <c r="T88" i="33"/>
  <c r="S88" i="33"/>
  <c r="R88" i="33"/>
  <c r="Q88" i="33"/>
  <c r="P88" i="33"/>
  <c r="U87" i="33"/>
  <c r="U86" i="33"/>
  <c r="AH85" i="33"/>
  <c r="U85" i="33"/>
  <c r="N85" i="33"/>
  <c r="U84" i="33"/>
  <c r="N84" i="33"/>
  <c r="U83" i="33"/>
  <c r="N83" i="33"/>
  <c r="AB83" i="33" s="1"/>
  <c r="AG82" i="33"/>
  <c r="V82" i="33"/>
  <c r="U82" i="33" s="1"/>
  <c r="N82" i="33"/>
  <c r="U81" i="33"/>
  <c r="N81" i="33"/>
  <c r="AC81" i="33" s="1"/>
  <c r="U80" i="33"/>
  <c r="N80" i="33"/>
  <c r="AC80" i="33" s="1"/>
  <c r="AH80" i="33" s="1"/>
  <c r="U79" i="33"/>
  <c r="N79" i="33"/>
  <c r="AC79" i="33" s="1"/>
  <c r="AH79" i="33" s="1"/>
  <c r="U78" i="33"/>
  <c r="N78" i="33"/>
  <c r="AC78" i="33" s="1"/>
  <c r="U77" i="33"/>
  <c r="N77" i="33"/>
  <c r="AC77" i="33" s="1"/>
  <c r="AH77" i="33" s="1"/>
  <c r="U76" i="33"/>
  <c r="N76" i="33"/>
  <c r="AC76" i="33" s="1"/>
  <c r="U75" i="33"/>
  <c r="N75" i="33"/>
  <c r="AC75" i="33" s="1"/>
  <c r="AH75" i="33" s="1"/>
  <c r="U74" i="33"/>
  <c r="N74" i="33"/>
  <c r="AC74" i="33" s="1"/>
  <c r="N73" i="33"/>
  <c r="V73" i="33" s="1"/>
  <c r="U73" i="33" s="1"/>
  <c r="N72" i="33"/>
  <c r="V72" i="33" s="1"/>
  <c r="N71" i="33"/>
  <c r="V71" i="33" s="1"/>
  <c r="N70" i="33"/>
  <c r="V70" i="33" s="1"/>
  <c r="U69" i="33"/>
  <c r="N69" i="33"/>
  <c r="AB69" i="33" s="1"/>
  <c r="AH69" i="33" s="1"/>
  <c r="N68" i="33"/>
  <c r="V68" i="33" s="1"/>
  <c r="N67" i="33"/>
  <c r="V67" i="33" s="1"/>
  <c r="N66" i="33"/>
  <c r="V66" i="33" s="1"/>
  <c r="N65" i="33"/>
  <c r="V65" i="33" s="1"/>
  <c r="U65" i="33" s="1"/>
  <c r="N64" i="33"/>
  <c r="V64" i="33" s="1"/>
  <c r="N63" i="33"/>
  <c r="V63" i="33" s="1"/>
  <c r="N62" i="33"/>
  <c r="V62" i="33" s="1"/>
  <c r="N61" i="33"/>
  <c r="V61" i="33" s="1"/>
  <c r="N60" i="33"/>
  <c r="V60" i="33" s="1"/>
  <c r="N59" i="33"/>
  <c r="V59" i="33" s="1"/>
  <c r="N58" i="33"/>
  <c r="V58" i="33" s="1"/>
  <c r="N57" i="33"/>
  <c r="V57" i="33" s="1"/>
  <c r="U57" i="33" s="1"/>
  <c r="N56" i="33"/>
  <c r="V56" i="33" s="1"/>
  <c r="N55" i="33"/>
  <c r="V55" i="33" s="1"/>
  <c r="U54" i="33"/>
  <c r="N54" i="33"/>
  <c r="AA54" i="33" s="1"/>
  <c r="AH54" i="33" s="1"/>
  <c r="N53" i="33"/>
  <c r="V53" i="33" s="1"/>
  <c r="AH53" i="33" s="1"/>
  <c r="N52" i="33"/>
  <c r="V52" i="33" s="1"/>
  <c r="U51" i="33"/>
  <c r="N51" i="33"/>
  <c r="AB51" i="33" s="1"/>
  <c r="AH51" i="33" s="1"/>
  <c r="U50" i="33"/>
  <c r="N50" i="33"/>
  <c r="AB50" i="33" s="1"/>
  <c r="N49" i="33"/>
  <c r="V49" i="33" s="1"/>
  <c r="N48" i="33"/>
  <c r="V48" i="33" s="1"/>
  <c r="N47" i="33"/>
  <c r="V47" i="33" s="1"/>
  <c r="N46" i="33"/>
  <c r="V46" i="33" s="1"/>
  <c r="V45" i="33"/>
  <c r="AH45" i="33" s="1"/>
  <c r="N45" i="33"/>
  <c r="U44" i="33"/>
  <c r="N44" i="33"/>
  <c r="AB44" i="33" s="1"/>
  <c r="N43" i="33"/>
  <c r="V43" i="33" s="1"/>
  <c r="N42" i="33"/>
  <c r="V42" i="33" s="1"/>
  <c r="N41" i="33"/>
  <c r="V41" i="33" s="1"/>
  <c r="U41" i="33" s="1"/>
  <c r="U40" i="33"/>
  <c r="N40" i="33"/>
  <c r="W40" i="33" s="1"/>
  <c r="AH40" i="33" s="1"/>
  <c r="W39" i="33"/>
  <c r="AH39" i="33" s="1"/>
  <c r="U39" i="33"/>
  <c r="N39" i="33"/>
  <c r="W38" i="33"/>
  <c r="AH38" i="33" s="1"/>
  <c r="U38" i="33"/>
  <c r="N38" i="33"/>
  <c r="U37" i="33"/>
  <c r="N37" i="33"/>
  <c r="W37" i="33" s="1"/>
  <c r="AH37" i="33" s="1"/>
  <c r="U36" i="33"/>
  <c r="N36" i="33"/>
  <c r="W36" i="33" s="1"/>
  <c r="W88" i="33" s="1"/>
  <c r="U35" i="33"/>
  <c r="N35" i="33"/>
  <c r="AC35" i="33" s="1"/>
  <c r="N34" i="33"/>
  <c r="V34" i="33" s="1"/>
  <c r="AG33" i="33"/>
  <c r="AD33" i="33"/>
  <c r="U33" i="33"/>
  <c r="AG32" i="33"/>
  <c r="AD32" i="33"/>
  <c r="U32" i="33"/>
  <c r="N31" i="33"/>
  <c r="V31" i="33" s="1"/>
  <c r="U30" i="33"/>
  <c r="U29" i="33"/>
  <c r="N29" i="33"/>
  <c r="Z28" i="33"/>
  <c r="V28" i="33"/>
  <c r="U28" i="33" s="1"/>
  <c r="N28" i="33"/>
  <c r="N27" i="33"/>
  <c r="V27" i="33" s="1"/>
  <c r="U26" i="33"/>
  <c r="N26" i="33"/>
  <c r="AB26" i="33" s="1"/>
  <c r="AB25" i="33"/>
  <c r="AH25" i="33" s="1"/>
  <c r="U25" i="33"/>
  <c r="N25" i="33"/>
  <c r="N24" i="33"/>
  <c r="V24" i="33" s="1"/>
  <c r="N23" i="33"/>
  <c r="V23" i="33" s="1"/>
  <c r="N22" i="33"/>
  <c r="V22" i="33" s="1"/>
  <c r="U22" i="33" s="1"/>
  <c r="N21" i="33"/>
  <c r="V21" i="33" s="1"/>
  <c r="U21" i="33" s="1"/>
  <c r="N20" i="33"/>
  <c r="V20" i="33" s="1"/>
  <c r="U19" i="33"/>
  <c r="N19" i="33"/>
  <c r="AB19" i="33" s="1"/>
  <c r="AH19" i="33" s="1"/>
  <c r="V18" i="33"/>
  <c r="N18" i="33"/>
  <c r="U17" i="33"/>
  <c r="N17" i="33"/>
  <c r="U16" i="33"/>
  <c r="N16" i="33"/>
  <c r="Z16" i="33" s="1"/>
  <c r="AH16" i="33" s="1"/>
  <c r="N15" i="33"/>
  <c r="V15" i="33" s="1"/>
  <c r="N14" i="33"/>
  <c r="V14" i="33" s="1"/>
  <c r="N13" i="33"/>
  <c r="V13" i="33" s="1"/>
  <c r="N12" i="33"/>
  <c r="V12" i="33" s="1"/>
  <c r="U12" i="33" s="1"/>
  <c r="N11" i="33"/>
  <c r="V11" i="33" s="1"/>
  <c r="AH11" i="33" s="1"/>
  <c r="O10" i="33"/>
  <c r="V10" i="33" s="1"/>
  <c r="M10" i="33"/>
  <c r="M88" i="33" s="1"/>
  <c r="U9" i="33"/>
  <c r="N9" i="33"/>
  <c r="U8" i="33"/>
  <c r="N8" i="33"/>
  <c r="X8" i="33" s="1"/>
  <c r="AH8" i="33" s="1"/>
  <c r="AG7" i="33"/>
  <c r="N7" i="33"/>
  <c r="V7" i="33" s="1"/>
  <c r="U7" i="33" s="1"/>
  <c r="AG6" i="33"/>
  <c r="N6" i="33"/>
  <c r="V6" i="33" s="1"/>
  <c r="U6" i="33" s="1"/>
  <c r="AH5" i="33"/>
  <c r="AG5" i="33"/>
  <c r="V5" i="33"/>
  <c r="U5" i="33"/>
  <c r="N5" i="33"/>
  <c r="AH4" i="33"/>
  <c r="U4" i="33"/>
  <c r="N4" i="33"/>
  <c r="V3" i="33"/>
  <c r="U3" i="33" s="1"/>
  <c r="N3" i="33"/>
  <c r="AG2" i="33"/>
  <c r="AH2" i="33" s="1"/>
  <c r="U2" i="33"/>
  <c r="AH33" i="24"/>
  <c r="O33" i="24"/>
  <c r="O3" i="24"/>
  <c r="AH61" i="33" l="1"/>
  <c r="U61" i="33"/>
  <c r="AH35" i="33"/>
  <c r="AC88" i="33"/>
  <c r="AH49" i="33"/>
  <c r="U49" i="33"/>
  <c r="AH55" i="33"/>
  <c r="U55" i="33"/>
  <c r="AH59" i="33"/>
  <c r="U59" i="33"/>
  <c r="AH63" i="33"/>
  <c r="U63" i="33"/>
  <c r="AH67" i="33"/>
  <c r="U67" i="33"/>
  <c r="AH71" i="33"/>
  <c r="U71" i="33"/>
  <c r="AH82" i="33"/>
  <c r="AH32" i="33"/>
  <c r="U45" i="33"/>
  <c r="AH14" i="33"/>
  <c r="U14" i="33"/>
  <c r="AH43" i="33"/>
  <c r="U43" i="33"/>
  <c r="AH27" i="33"/>
  <c r="U27" i="33"/>
  <c r="AH23" i="33"/>
  <c r="U23" i="33"/>
  <c r="AH47" i="33"/>
  <c r="U47" i="33"/>
  <c r="AH6" i="33"/>
  <c r="AH3" i="33"/>
  <c r="U53" i="33"/>
  <c r="Y29" i="33"/>
  <c r="Z29" i="33"/>
  <c r="AH29" i="33" s="1"/>
  <c r="AH57" i="33"/>
  <c r="AH65" i="33"/>
  <c r="AH44" i="33"/>
  <c r="AH18" i="33"/>
  <c r="AH26" i="33"/>
  <c r="AH36" i="33"/>
  <c r="AH41" i="33"/>
  <c r="AH76" i="33"/>
  <c r="AH12" i="33"/>
  <c r="AH33" i="33"/>
  <c r="AH50" i="33"/>
  <c r="AH81" i="33"/>
  <c r="AH20" i="33"/>
  <c r="AH74" i="33"/>
  <c r="AH78" i="33"/>
  <c r="AB88" i="33"/>
  <c r="X88" i="33"/>
  <c r="Z88" i="33"/>
  <c r="AH31" i="33"/>
  <c r="U31" i="33"/>
  <c r="U11" i="33"/>
  <c r="AH56" i="33"/>
  <c r="U56" i="33"/>
  <c r="AH60" i="33"/>
  <c r="U60" i="33"/>
  <c r="U64" i="33"/>
  <c r="AH64" i="33"/>
  <c r="AH68" i="33"/>
  <c r="U68" i="33"/>
  <c r="AH72" i="33"/>
  <c r="U72" i="33"/>
  <c r="AH13" i="33"/>
  <c r="U13" i="33"/>
  <c r="AH24" i="33"/>
  <c r="U24" i="33"/>
  <c r="U42" i="33"/>
  <c r="AH42" i="33"/>
  <c r="AH10" i="33"/>
  <c r="V88" i="33"/>
  <c r="U10" i="33"/>
  <c r="AH34" i="33"/>
  <c r="U34" i="33"/>
  <c r="AH58" i="33"/>
  <c r="U58" i="33"/>
  <c r="AH62" i="33"/>
  <c r="U62" i="33"/>
  <c r="AH66" i="33"/>
  <c r="U66" i="33"/>
  <c r="AH70" i="33"/>
  <c r="U70" i="33"/>
  <c r="AH15" i="33"/>
  <c r="U15" i="33"/>
  <c r="AH46" i="33"/>
  <c r="U46" i="33"/>
  <c r="AH48" i="33"/>
  <c r="U48" i="33"/>
  <c r="U52" i="33"/>
  <c r="AH52" i="33"/>
  <c r="AH21" i="33"/>
  <c r="AG83" i="33"/>
  <c r="AH83" i="33" s="1"/>
  <c r="AH7" i="33"/>
  <c r="N10" i="33"/>
  <c r="N88" i="33" s="1"/>
  <c r="U18" i="33"/>
  <c r="U20" i="33"/>
  <c r="AH28" i="33"/>
  <c r="O88" i="33"/>
  <c r="AG73" i="33"/>
  <c r="AH73" i="33" s="1"/>
  <c r="V2" i="24"/>
  <c r="V4" i="24"/>
  <c r="V8" i="24"/>
  <c r="V9" i="24"/>
  <c r="V16" i="24"/>
  <c r="V19" i="24"/>
  <c r="V24" i="24"/>
  <c r="V25" i="24"/>
  <c r="V28" i="24"/>
  <c r="V29" i="24"/>
  <c r="V31" i="24"/>
  <c r="V32" i="24"/>
  <c r="V33" i="24"/>
  <c r="V34" i="24"/>
  <c r="V35" i="24"/>
  <c r="V36" i="24"/>
  <c r="V37" i="24"/>
  <c r="V38" i="24"/>
  <c r="V39" i="24"/>
  <c r="V43" i="24"/>
  <c r="V49" i="24"/>
  <c r="V50" i="24"/>
  <c r="V53" i="24"/>
  <c r="V73" i="24"/>
  <c r="V74" i="24"/>
  <c r="V76" i="24"/>
  <c r="V77" i="24"/>
  <c r="V78" i="24"/>
  <c r="V79" i="24"/>
  <c r="V80" i="24"/>
  <c r="V82" i="24"/>
  <c r="V83" i="24"/>
  <c r="V84" i="24"/>
  <c r="V85" i="24"/>
  <c r="V86" i="24"/>
  <c r="AG88" i="33" l="1"/>
  <c r="U88" i="33"/>
  <c r="AH88" i="33"/>
  <c r="O14" i="24"/>
  <c r="O84" i="24" l="1"/>
  <c r="AB84" i="24" s="1"/>
  <c r="AH84" i="24" s="1"/>
  <c r="O83" i="24"/>
  <c r="AB83" i="24" s="1"/>
  <c r="AH83" i="24" s="1"/>
  <c r="O82" i="24" l="1"/>
  <c r="AG82" i="24" l="1"/>
  <c r="AB82" i="24"/>
  <c r="X37" i="24"/>
  <c r="W3" i="24"/>
  <c r="AH82" i="24" l="1"/>
  <c r="V3" i="24"/>
  <c r="AB24" i="24"/>
  <c r="W18" i="24"/>
  <c r="V18" i="24" s="1"/>
  <c r="Z18" i="24"/>
  <c r="N17" i="24"/>
  <c r="N90" i="24" s="1"/>
  <c r="W11" i="24"/>
  <c r="V11" i="24" s="1"/>
  <c r="O16" i="24"/>
  <c r="Z16" i="24" s="1"/>
  <c r="AG14" i="24"/>
  <c r="Z90" i="24" l="1"/>
  <c r="AG13" i="24"/>
  <c r="P17" i="24" l="1"/>
  <c r="O19" i="24"/>
  <c r="AB19" i="24" s="1"/>
  <c r="W17" i="24" l="1"/>
  <c r="V17" i="24" s="1"/>
  <c r="AH19" i="24"/>
  <c r="W20" i="24"/>
  <c r="V20" i="24" s="1"/>
  <c r="AG20" i="24"/>
  <c r="W14" i="24"/>
  <c r="V14" i="24" s="1"/>
  <c r="O9" i="24"/>
  <c r="AF29" i="24"/>
  <c r="O34" i="24"/>
  <c r="AC34" i="24" s="1"/>
  <c r="O12" i="24"/>
  <c r="W12" i="24" s="1"/>
  <c r="V12" i="24" s="1"/>
  <c r="O13" i="24"/>
  <c r="W13" i="24" s="1"/>
  <c r="O15" i="24"/>
  <c r="W15" i="24" s="1"/>
  <c r="V15" i="24" s="1"/>
  <c r="O17" i="24"/>
  <c r="O18" i="24"/>
  <c r="O20" i="24"/>
  <c r="O21" i="24"/>
  <c r="W21" i="24" s="1"/>
  <c r="O22" i="24"/>
  <c r="W22" i="24" s="1"/>
  <c r="V22" i="24" s="1"/>
  <c r="O23" i="24"/>
  <c r="W23" i="24" s="1"/>
  <c r="V23" i="24" s="1"/>
  <c r="O24" i="24"/>
  <c r="O25" i="24"/>
  <c r="AB25" i="24" s="1"/>
  <c r="O26" i="24"/>
  <c r="W26" i="24" s="1"/>
  <c r="V26" i="24" s="1"/>
  <c r="O27" i="24"/>
  <c r="W27" i="24" s="1"/>
  <c r="V27" i="24" s="1"/>
  <c r="O28" i="24"/>
  <c r="AF28" i="24" s="1"/>
  <c r="O30" i="24"/>
  <c r="W30" i="24" s="1"/>
  <c r="V30" i="24" s="1"/>
  <c r="O4" i="24"/>
  <c r="O5" i="24"/>
  <c r="W5" i="24" s="1"/>
  <c r="O6" i="24"/>
  <c r="W6" i="24" s="1"/>
  <c r="V6" i="24" s="1"/>
  <c r="O7" i="24"/>
  <c r="W7" i="24" s="1"/>
  <c r="V7" i="24" s="1"/>
  <c r="O8" i="24"/>
  <c r="Y8" i="24" s="1"/>
  <c r="O10" i="24"/>
  <c r="W10" i="24" s="1"/>
  <c r="V10" i="24" s="1"/>
  <c r="O69" i="24"/>
  <c r="W69" i="24" s="1"/>
  <c r="V69" i="24" s="1"/>
  <c r="O70" i="24"/>
  <c r="W70" i="24" s="1"/>
  <c r="V70" i="24" s="1"/>
  <c r="O71" i="24"/>
  <c r="W71" i="24" s="1"/>
  <c r="V71" i="24" s="1"/>
  <c r="O72" i="24"/>
  <c r="W72" i="24" s="1"/>
  <c r="V72" i="24" s="1"/>
  <c r="O73" i="24"/>
  <c r="AC73" i="24" s="1"/>
  <c r="O74" i="24"/>
  <c r="AC74" i="24" s="1"/>
  <c r="O75" i="24"/>
  <c r="AC75" i="24" s="1"/>
  <c r="O76" i="24"/>
  <c r="AC76" i="24" s="1"/>
  <c r="O77" i="24"/>
  <c r="AC77" i="24" s="1"/>
  <c r="O78" i="24"/>
  <c r="AC78" i="24" s="1"/>
  <c r="O79" i="24"/>
  <c r="AC79" i="24" s="1"/>
  <c r="O80" i="24"/>
  <c r="AC80" i="24" s="1"/>
  <c r="AH80" i="24" s="1"/>
  <c r="O81" i="24"/>
  <c r="W81" i="24" s="1"/>
  <c r="V81" i="24" s="1"/>
  <c r="O68" i="24"/>
  <c r="O36" i="24"/>
  <c r="X36" i="24" s="1"/>
  <c r="O37" i="24"/>
  <c r="O38" i="24"/>
  <c r="X38" i="24" s="1"/>
  <c r="O39" i="24"/>
  <c r="X39" i="24" s="1"/>
  <c r="O40" i="24"/>
  <c r="W40" i="24" s="1"/>
  <c r="V40" i="24" s="1"/>
  <c r="O41" i="24"/>
  <c r="W41" i="24" s="1"/>
  <c r="V41" i="24" s="1"/>
  <c r="O42" i="24"/>
  <c r="W42" i="24" s="1"/>
  <c r="V42" i="24" s="1"/>
  <c r="O43" i="24"/>
  <c r="AB43" i="24" s="1"/>
  <c r="O44" i="24"/>
  <c r="W44" i="24" s="1"/>
  <c r="V44" i="24" s="1"/>
  <c r="O45" i="24"/>
  <c r="W45" i="24" s="1"/>
  <c r="V45" i="24" s="1"/>
  <c r="O46" i="24"/>
  <c r="W46" i="24" s="1"/>
  <c r="V46" i="24" s="1"/>
  <c r="O47" i="24"/>
  <c r="W47" i="24" s="1"/>
  <c r="V47" i="24" s="1"/>
  <c r="O48" i="24"/>
  <c r="W48" i="24" s="1"/>
  <c r="V48" i="24" s="1"/>
  <c r="O49" i="24"/>
  <c r="AB49" i="24" s="1"/>
  <c r="O50" i="24"/>
  <c r="AB50" i="24" s="1"/>
  <c r="O51" i="24"/>
  <c r="W51" i="24" s="1"/>
  <c r="V51" i="24" s="1"/>
  <c r="O52" i="24"/>
  <c r="W52" i="24" s="1"/>
  <c r="V52" i="24" s="1"/>
  <c r="O53" i="24"/>
  <c r="AA53" i="24" s="1"/>
  <c r="AA90" i="24" s="1"/>
  <c r="O54" i="24"/>
  <c r="W54" i="24" s="1"/>
  <c r="V54" i="24" s="1"/>
  <c r="O56" i="24"/>
  <c r="W56" i="24" s="1"/>
  <c r="V56" i="24" s="1"/>
  <c r="O57" i="24"/>
  <c r="W57" i="24" s="1"/>
  <c r="V57" i="24" s="1"/>
  <c r="O59" i="24"/>
  <c r="W59" i="24" s="1"/>
  <c r="V59" i="24" s="1"/>
  <c r="O60" i="24"/>
  <c r="W60" i="24" s="1"/>
  <c r="V60" i="24" s="1"/>
  <c r="O61" i="24"/>
  <c r="W61" i="24" s="1"/>
  <c r="V61" i="24" s="1"/>
  <c r="O62" i="24"/>
  <c r="W62" i="24" s="1"/>
  <c r="V62" i="24" s="1"/>
  <c r="O63" i="24"/>
  <c r="W63" i="24" s="1"/>
  <c r="V63" i="24" s="1"/>
  <c r="O64" i="24"/>
  <c r="W64" i="24" s="1"/>
  <c r="V64" i="24" s="1"/>
  <c r="O66" i="24"/>
  <c r="W66" i="24" s="1"/>
  <c r="V66" i="24" s="1"/>
  <c r="O67" i="24"/>
  <c r="W67" i="24" s="1"/>
  <c r="V67" i="24" s="1"/>
  <c r="O35" i="24"/>
  <c r="AG11" i="24"/>
  <c r="AH9" i="24"/>
  <c r="O11" i="24"/>
  <c r="AB90" i="24" l="1"/>
  <c r="AF90" i="24"/>
  <c r="AC90" i="24"/>
  <c r="W68" i="24"/>
  <c r="V68" i="24" s="1"/>
  <c r="V13" i="24"/>
  <c r="V5" i="24"/>
  <c r="AH66" i="24"/>
  <c r="AH30" i="24"/>
  <c r="AH21" i="24"/>
  <c r="AH64" i="24"/>
  <c r="AH63" i="24"/>
  <c r="AH62" i="24"/>
  <c r="AH61" i="24"/>
  <c r="AG15" i="24"/>
  <c r="AH60" i="24"/>
  <c r="AH67" i="24"/>
  <c r="AH59" i="24"/>
  <c r="X35" i="24"/>
  <c r="X90" i="24" s="1"/>
  <c r="AH20" i="24"/>
  <c r="AH34" i="24"/>
  <c r="AH29" i="24"/>
  <c r="AH53" i="24"/>
  <c r="AH11" i="24"/>
  <c r="AH81" i="24"/>
  <c r="AH79" i="24"/>
  <c r="AH78" i="24"/>
  <c r="AH77" i="24"/>
  <c r="AH76" i="24"/>
  <c r="AH75" i="24"/>
  <c r="AH74" i="24"/>
  <c r="AH73" i="24"/>
  <c r="AH72" i="24"/>
  <c r="AH71" i="24"/>
  <c r="AH70" i="24"/>
  <c r="AH69" i="24"/>
  <c r="AH57" i="24"/>
  <c r="AH56" i="24"/>
  <c r="AH54" i="24"/>
  <c r="AH26" i="24"/>
  <c r="AH52" i="24"/>
  <c r="AH51" i="24"/>
  <c r="AH50" i="24"/>
  <c r="AH17" i="24"/>
  <c r="AH49" i="24"/>
  <c r="AH48" i="24"/>
  <c r="AH47" i="24"/>
  <c r="AH46" i="24"/>
  <c r="AH45" i="24"/>
  <c r="AH44" i="24"/>
  <c r="AH43" i="24"/>
  <c r="AH42" i="24"/>
  <c r="AH41" i="24"/>
  <c r="AH40" i="24"/>
  <c r="AH39" i="24"/>
  <c r="AH38" i="24"/>
  <c r="AH37" i="24"/>
  <c r="AH36" i="24"/>
  <c r="AH28" i="24"/>
  <c r="AH27" i="24"/>
  <c r="AH25" i="24"/>
  <c r="AH24" i="24"/>
  <c r="AH23" i="24"/>
  <c r="AH22" i="24"/>
  <c r="AH18" i="24"/>
  <c r="AH16" i="24"/>
  <c r="AH14" i="24"/>
  <c r="AH13" i="24"/>
  <c r="AH12" i="24"/>
  <c r="AH10" i="24"/>
  <c r="AH8" i="24"/>
  <c r="AH7" i="24"/>
  <c r="AH6" i="24"/>
  <c r="AH5" i="24"/>
  <c r="AH4" i="24"/>
  <c r="AH3" i="24"/>
  <c r="W90" i="24" l="1"/>
  <c r="AH68" i="24"/>
  <c r="V90" i="24"/>
  <c r="AH15" i="24"/>
  <c r="AH35" i="24"/>
  <c r="AG2" i="24" l="1"/>
  <c r="AH2" i="24" l="1"/>
  <c r="AG32" i="24"/>
  <c r="Y32" i="24"/>
  <c r="AH32" i="24" l="1"/>
  <c r="P32" i="24" l="1"/>
  <c r="O90" i="24" l="1"/>
  <c r="AG31" i="24"/>
  <c r="AG90" i="24"/>
  <c r="Y31" i="24"/>
  <c r="Y90" i="24" s="1"/>
  <c r="AH31" i="24" l="1"/>
  <c r="P31" i="24" l="1"/>
  <c r="AH90" i="24"/>
  <c r="P90" i="24" l="1"/>
</calcChain>
</file>

<file path=xl/comments1.xml><?xml version="1.0" encoding="utf-8"?>
<comments xmlns="http://schemas.openxmlformats.org/spreadsheetml/2006/main">
  <authors>
    <author>Microsoft Office User</author>
    <author>Thomas J. Bittner</author>
    <author>Schultz, Conor</author>
  </authors>
  <commentList>
    <comment ref="A1" authorId="0" shapeId="0">
      <text>
        <r>
          <rPr>
            <b/>
            <sz val="10"/>
            <color rgb="FF000000"/>
            <rFont val="Arial Narrow"/>
            <family val="2"/>
          </rPr>
          <t>Department Abbreviations:</t>
        </r>
        <r>
          <rPr>
            <sz val="10"/>
            <color rgb="FF000000"/>
            <rFont val="Arial Narrow"/>
            <family val="2"/>
          </rPr>
          <t xml:space="preserve">
Department: 
PW - Public Works
PD - Police 
FD - Fire 
FC - Fitness Center
SC - Senior Center
FS - Family Services 
CD - Community Development 
FIN - Finance 
IT - Information Technology
AD - Administration 
</t>
        </r>
      </text>
    </comment>
    <comment ref="C1" authorId="1" shapeId="0">
      <text>
        <r>
          <rPr>
            <b/>
            <sz val="8"/>
            <color rgb="FF000000"/>
            <rFont val="Arial Narrow"/>
            <family val="2"/>
          </rPr>
          <t xml:space="preserve">STRATEGIC PRIORITY AREA: This is define in the Strategic Planning document and consists of one or more of the following: 
1) Financial Stability and Transparency; 
2) Diversified Economic Development; 
3) Marketing and Communication;
4) Infrastructure Planning and Funding; 
5) Foster Community Identity. </t>
        </r>
      </text>
    </comment>
    <comment ref="J1" authorId="2" shapeId="0">
      <text>
        <r>
          <rPr>
            <b/>
            <sz val="9"/>
            <color indexed="81"/>
            <rFont val="Tahoma"/>
            <family val="2"/>
          </rPr>
          <t>Schultz, Conor:</t>
        </r>
        <r>
          <rPr>
            <sz val="9"/>
            <color indexed="81"/>
            <rFont val="Tahoma"/>
            <family val="2"/>
          </rPr>
          <t xml:space="preserve">
Tier 1: 
Must-Have projects to be completed for stability of services
Tier 2: 
Resources (financing and capacity) are available for the designated budget year
Tier 3: 
Stretch goal/Resources Unavailable/Further Clarification Required
</t>
        </r>
      </text>
    </comment>
    <comment ref="L1" authorId="1" shapeId="0">
      <text>
        <r>
          <rPr>
            <b/>
            <sz val="8"/>
            <color rgb="FF000000"/>
            <rFont val="Arial Narrow"/>
            <family val="2"/>
          </rPr>
          <t>Overall Institution Rank.</t>
        </r>
      </text>
    </comment>
    <comment ref="E3" authorId="2" shapeId="0">
      <text>
        <r>
          <rPr>
            <b/>
            <sz val="9"/>
            <color indexed="81"/>
            <rFont val="Tahoma"/>
            <family val="2"/>
          </rPr>
          <t>Schultz, Conor:</t>
        </r>
        <r>
          <rPr>
            <sz val="9"/>
            <color indexed="81"/>
            <rFont val="Tahoma"/>
            <family val="2"/>
          </rPr>
          <t xml:space="preserve">
preexisting plan
</t>
        </r>
      </text>
    </comment>
    <comment ref="M5" authorId="2" shapeId="0">
      <text>
        <r>
          <rPr>
            <b/>
            <sz val="9"/>
            <color indexed="81"/>
            <rFont val="Tahoma"/>
            <family val="2"/>
          </rPr>
          <t>Schultz, Conor:
E</t>
        </r>
        <r>
          <rPr>
            <sz val="9"/>
            <color indexed="81"/>
            <rFont val="Tahoma"/>
            <family val="2"/>
          </rPr>
          <t xml:space="preserve">ngineering Phase 1 and 2 already completed;
$30,000 Invest in Cook Grant </t>
        </r>
      </text>
    </comment>
    <comment ref="N5" authorId="2" shapeId="0">
      <text>
        <r>
          <rPr>
            <b/>
            <sz val="9"/>
            <color indexed="81"/>
            <rFont val="Tahoma"/>
            <family val="2"/>
          </rPr>
          <t>Schultz, Conor:</t>
        </r>
        <r>
          <rPr>
            <sz val="9"/>
            <color indexed="81"/>
            <rFont val="Tahoma"/>
            <family val="2"/>
          </rPr>
          <t xml:space="preserve">
Project is programmed for CMAQ ($375,000) and Invest in Cook Funding ($112,500)</t>
        </r>
      </text>
    </comment>
    <comment ref="V5" authorId="2" shapeId="0">
      <text>
        <r>
          <rPr>
            <b/>
            <sz val="9"/>
            <color indexed="81"/>
            <rFont val="Tahoma"/>
            <family val="2"/>
          </rPr>
          <t>Schultz, Conor:</t>
        </r>
        <r>
          <rPr>
            <sz val="9"/>
            <color indexed="81"/>
            <rFont val="Tahoma"/>
            <family val="2"/>
          </rPr>
          <t xml:space="preserve">
Local costs remaining after grants
</t>
        </r>
      </text>
    </comment>
    <comment ref="AG5" authorId="2" shapeId="0">
      <text>
        <r>
          <rPr>
            <b/>
            <sz val="9"/>
            <color indexed="81"/>
            <rFont val="Tahoma"/>
            <family val="2"/>
          </rPr>
          <t>Schultz, Conor:</t>
        </r>
        <r>
          <rPr>
            <sz val="9"/>
            <color indexed="81"/>
            <rFont val="Tahoma"/>
            <family val="2"/>
          </rPr>
          <t xml:space="preserve">
$375,000: CMAQ
$112,500: Invest in Cook
$30,000: Invest in Cook prior spending
</t>
        </r>
      </text>
    </comment>
    <comment ref="V6" authorId="2" shapeId="0">
      <text>
        <r>
          <rPr>
            <b/>
            <sz val="9"/>
            <color indexed="81"/>
            <rFont val="Tahoma"/>
            <family val="2"/>
          </rPr>
          <t>Schultz, Conor:</t>
        </r>
        <r>
          <rPr>
            <sz val="9"/>
            <color indexed="81"/>
            <rFont val="Tahoma"/>
            <family val="2"/>
          </rPr>
          <t xml:space="preserve">
Niles Share--rest is Morton Grove</t>
        </r>
      </text>
    </comment>
    <comment ref="AG7" authorId="2" shapeId="0">
      <text>
        <r>
          <rPr>
            <b/>
            <sz val="9"/>
            <color indexed="81"/>
            <rFont val="Tahoma"/>
            <family val="2"/>
          </rPr>
          <t>Schultz, Conor:</t>
        </r>
        <r>
          <rPr>
            <sz val="9"/>
            <color indexed="81"/>
            <rFont val="Tahoma"/>
            <family val="2"/>
          </rPr>
          <t xml:space="preserve">
HSIP -$909,000
ITEP- $2,000,000
CMAQ/RTA - $640,000
Local $750,000</t>
        </r>
      </text>
    </comment>
    <comment ref="O8" authorId="2" shapeId="0">
      <text>
        <r>
          <rPr>
            <b/>
            <sz val="9"/>
            <color indexed="81"/>
            <rFont val="Tahoma"/>
            <family val="2"/>
          </rPr>
          <t>Schultz, Conor:</t>
        </r>
        <r>
          <rPr>
            <sz val="9"/>
            <color indexed="81"/>
            <rFont val="Tahoma"/>
            <family val="2"/>
          </rPr>
          <t xml:space="preserve">
design engineering</t>
        </r>
      </text>
    </comment>
    <comment ref="E16" authorId="2" shapeId="0">
      <text>
        <r>
          <rPr>
            <b/>
            <sz val="9"/>
            <color indexed="81"/>
            <rFont val="Tahoma"/>
            <family val="2"/>
          </rPr>
          <t>Schultz, Conor:</t>
        </r>
        <r>
          <rPr>
            <sz val="9"/>
            <color indexed="81"/>
            <rFont val="Tahoma"/>
            <family val="2"/>
          </rPr>
          <t xml:space="preserve">
potential to split Caldwell into separate project</t>
        </r>
      </text>
    </comment>
    <comment ref="M16" authorId="2" shapeId="0">
      <text>
        <r>
          <rPr>
            <b/>
            <sz val="9"/>
            <color indexed="81"/>
            <rFont val="Tahoma"/>
            <family val="2"/>
          </rPr>
          <t>Schultz, Conor:</t>
        </r>
        <r>
          <rPr>
            <sz val="9"/>
            <color indexed="81"/>
            <rFont val="Tahoma"/>
            <family val="2"/>
          </rPr>
          <t xml:space="preserve">
engineering to date</t>
        </r>
      </text>
    </comment>
    <comment ref="N16" authorId="2" shapeId="0">
      <text>
        <r>
          <rPr>
            <b/>
            <sz val="9"/>
            <color indexed="81"/>
            <rFont val="Tahoma"/>
            <family val="2"/>
          </rPr>
          <t>Schultz, Conor:</t>
        </r>
        <r>
          <rPr>
            <sz val="9"/>
            <color indexed="81"/>
            <rFont val="Tahoma"/>
            <family val="2"/>
          </rPr>
          <t xml:space="preserve">
estimations; see FUND IMPACT</t>
        </r>
      </text>
    </comment>
    <comment ref="O16" authorId="2" shapeId="0">
      <text>
        <r>
          <rPr>
            <b/>
            <sz val="9"/>
            <color indexed="81"/>
            <rFont val="Tahoma"/>
            <family val="2"/>
          </rPr>
          <t>Schultz, Conor:</t>
        </r>
        <r>
          <rPr>
            <sz val="9"/>
            <color indexed="81"/>
            <rFont val="Tahoma"/>
            <family val="2"/>
          </rPr>
          <t xml:space="preserve">
FY 23 budget impact $750,000-$1,500,000</t>
        </r>
      </text>
    </comment>
    <comment ref="Z16" authorId="2" shapeId="0">
      <text>
        <r>
          <rPr>
            <b/>
            <sz val="9"/>
            <color indexed="81"/>
            <rFont val="Tahoma"/>
            <family val="2"/>
          </rPr>
          <t>Schultz, Conor:</t>
        </r>
        <r>
          <rPr>
            <sz val="9"/>
            <color indexed="81"/>
            <rFont val="Tahoma"/>
            <family val="2"/>
          </rPr>
          <t xml:space="preserve">
may change; see comments; federal funding may also be available</t>
        </r>
      </text>
    </comment>
    <comment ref="AG17" authorId="2" shapeId="0">
      <text>
        <r>
          <rPr>
            <b/>
            <sz val="9"/>
            <color indexed="81"/>
            <rFont val="Tahoma"/>
            <family val="2"/>
          </rPr>
          <t>Schultz, Conor:</t>
        </r>
        <r>
          <rPr>
            <sz val="9"/>
            <color indexed="81"/>
            <rFont val="Tahoma"/>
            <family val="2"/>
          </rPr>
          <t xml:space="preserve">
DCEO application: $1.8m</t>
        </r>
      </text>
    </comment>
    <comment ref="E22" authorId="2" shapeId="0">
      <text>
        <r>
          <rPr>
            <b/>
            <sz val="9"/>
            <color indexed="81"/>
            <rFont val="Tahoma"/>
            <family val="2"/>
          </rPr>
          <t>Schultz, Conor:</t>
        </r>
        <r>
          <rPr>
            <sz val="9"/>
            <color indexed="81"/>
            <rFont val="Tahoma"/>
            <family val="2"/>
          </rPr>
          <t xml:space="preserve">
Cost of construction/renovation outstanding
</t>
        </r>
      </text>
    </comment>
    <comment ref="I23" authorId="2" shapeId="0">
      <text>
        <r>
          <rPr>
            <b/>
            <sz val="9"/>
            <color indexed="81"/>
            <rFont val="Tahoma"/>
            <family val="2"/>
          </rPr>
          <t>Schultz, Conor:</t>
        </r>
        <r>
          <rPr>
            <sz val="9"/>
            <color indexed="81"/>
            <rFont val="Tahoma"/>
            <family val="2"/>
          </rPr>
          <t xml:space="preserve">
additional funds ($35,000+) already in hand?</t>
        </r>
      </text>
    </comment>
    <comment ref="AG25" authorId="2" shapeId="0">
      <text>
        <r>
          <rPr>
            <b/>
            <sz val="9"/>
            <color indexed="81"/>
            <rFont val="Tahoma"/>
            <family val="2"/>
          </rPr>
          <t>Schultz, Conor:</t>
        </r>
        <r>
          <rPr>
            <sz val="9"/>
            <color indexed="81"/>
            <rFont val="Tahoma"/>
            <family val="2"/>
          </rPr>
          <t xml:space="preserve">
MWRD - Project will pursue $2 million grant from MWRD in CY24
Project is likely eligible an IEPA Low Interest Loan
Scope at Harlem eligible for STP and/or IDOT funding</t>
        </r>
      </text>
    </comment>
    <comment ref="M26" authorId="2" shapeId="0">
      <text>
        <r>
          <rPr>
            <b/>
            <sz val="9"/>
            <color indexed="81"/>
            <rFont val="Tahoma"/>
            <family val="2"/>
          </rPr>
          <t>Schultz, Conor:</t>
        </r>
        <r>
          <rPr>
            <sz val="9"/>
            <color indexed="81"/>
            <rFont val="Tahoma"/>
            <family val="2"/>
          </rPr>
          <t xml:space="preserve">
engineering design
</t>
        </r>
      </text>
    </comment>
    <comment ref="AG26" authorId="2" shapeId="0">
      <text>
        <r>
          <rPr>
            <b/>
            <sz val="9"/>
            <color indexed="81"/>
            <rFont val="Tahoma"/>
            <family val="2"/>
          </rPr>
          <t>Schultz, Conor:</t>
        </r>
        <r>
          <rPr>
            <sz val="9"/>
            <color indexed="81"/>
            <rFont val="Tahoma"/>
            <family val="2"/>
          </rPr>
          <t xml:space="preserve">
MWRD Grant being sought</t>
        </r>
      </text>
    </comment>
    <comment ref="O27" authorId="2" shapeId="0">
      <text>
        <r>
          <rPr>
            <b/>
            <sz val="9"/>
            <color indexed="81"/>
            <rFont val="Tahoma"/>
            <family val="2"/>
          </rPr>
          <t>Schultz, Conor:</t>
        </r>
        <r>
          <rPr>
            <sz val="9"/>
            <color indexed="81"/>
            <rFont val="Tahoma"/>
            <family val="2"/>
          </rPr>
          <t xml:space="preserve">
design engineering
</t>
        </r>
      </text>
    </comment>
    <comment ref="P27" authorId="2" shapeId="0">
      <text>
        <r>
          <rPr>
            <b/>
            <sz val="9"/>
            <color indexed="81"/>
            <rFont val="Tahoma"/>
            <family val="2"/>
          </rPr>
          <t>Schultz, Conor:</t>
        </r>
        <r>
          <rPr>
            <sz val="9"/>
            <color indexed="81"/>
            <rFont val="Tahoma"/>
            <family val="2"/>
          </rPr>
          <t xml:space="preserve">
construction
</t>
        </r>
      </text>
    </comment>
    <comment ref="V27" authorId="2" shapeId="0">
      <text>
        <r>
          <rPr>
            <b/>
            <sz val="9"/>
            <color indexed="81"/>
            <rFont val="Tahoma"/>
            <family val="2"/>
          </rPr>
          <t>Schultz, Conor:</t>
        </r>
        <r>
          <rPr>
            <sz val="9"/>
            <color indexed="81"/>
            <rFont val="Tahoma"/>
            <family val="2"/>
          </rPr>
          <t xml:space="preserve">
could also be Capital or MFT</t>
        </r>
      </text>
    </comment>
    <comment ref="R28" authorId="2" shapeId="0">
      <text>
        <r>
          <rPr>
            <b/>
            <sz val="9"/>
            <color indexed="81"/>
            <rFont val="Tahoma"/>
            <family val="2"/>
          </rPr>
          <t>Schultz, Conor:</t>
        </r>
        <r>
          <rPr>
            <sz val="9"/>
            <color indexed="81"/>
            <rFont val="Tahoma"/>
            <family val="2"/>
          </rPr>
          <t xml:space="preserve">
Local Match</t>
        </r>
      </text>
    </comment>
    <comment ref="S28" authorId="2" shapeId="0">
      <text>
        <r>
          <rPr>
            <b/>
            <sz val="9"/>
            <color indexed="81"/>
            <rFont val="Tahoma"/>
            <family val="2"/>
          </rPr>
          <t>Schultz, Conor:</t>
        </r>
        <r>
          <rPr>
            <sz val="9"/>
            <color indexed="81"/>
            <rFont val="Tahoma"/>
            <family val="2"/>
          </rPr>
          <t xml:space="preserve">
Local Match</t>
        </r>
      </text>
    </comment>
    <comment ref="Z28" authorId="2" shapeId="0">
      <text>
        <r>
          <rPr>
            <b/>
            <sz val="9"/>
            <color indexed="81"/>
            <rFont val="Tahoma"/>
            <family val="2"/>
          </rPr>
          <t>Schultz, Conor:</t>
        </r>
        <r>
          <rPr>
            <sz val="9"/>
            <color indexed="81"/>
            <rFont val="Tahoma"/>
            <family val="2"/>
          </rPr>
          <t xml:space="preserve">
Historically Niles has funded Phs 1 engineering with MFT funds to improve chances of receiving federal funding in later phases.
This project has a high probabilty of obtaining federal funding</t>
        </r>
      </text>
    </comment>
    <comment ref="E30" authorId="2" shapeId="0">
      <text>
        <r>
          <rPr>
            <b/>
            <sz val="9"/>
            <color indexed="81"/>
            <rFont val="Tahoma"/>
            <family val="2"/>
          </rPr>
          <t>Schultz, Conor:</t>
        </r>
        <r>
          <rPr>
            <sz val="9"/>
            <color indexed="81"/>
            <rFont val="Tahoma"/>
            <family val="2"/>
          </rPr>
          <t xml:space="preserve">
Tom has a list of identified roads/projectsfor the first two years of the bond
</t>
        </r>
      </text>
    </comment>
    <comment ref="N30" authorId="2" shapeId="0">
      <text>
        <r>
          <rPr>
            <b/>
            <sz val="9"/>
            <color indexed="81"/>
            <rFont val="Tahoma"/>
            <family val="2"/>
          </rPr>
          <t>Schultz, Conor:</t>
        </r>
        <r>
          <rPr>
            <sz val="9"/>
            <color indexed="81"/>
            <rFont val="Tahoma"/>
            <family val="2"/>
          </rPr>
          <t xml:space="preserve">
may be lower, down to $15m</t>
        </r>
      </text>
    </comment>
    <comment ref="AG30" authorId="2" shapeId="0">
      <text>
        <r>
          <rPr>
            <b/>
            <sz val="9"/>
            <color indexed="81"/>
            <rFont val="Tahoma"/>
            <family val="2"/>
          </rPr>
          <t>Schultz, Conor:</t>
        </r>
        <r>
          <rPr>
            <sz val="9"/>
            <color indexed="81"/>
            <rFont val="Tahoma"/>
            <family val="2"/>
          </rPr>
          <t xml:space="preserve">
ARPA Funding</t>
        </r>
      </text>
    </comment>
    <comment ref="E36" authorId="2" shapeId="0">
      <text>
        <r>
          <rPr>
            <b/>
            <sz val="9"/>
            <color indexed="81"/>
            <rFont val="Tahoma"/>
            <family val="2"/>
          </rPr>
          <t>Schultz, Conor:</t>
        </r>
        <r>
          <rPr>
            <sz val="9"/>
            <color indexed="81"/>
            <rFont val="Tahoma"/>
            <family val="2"/>
          </rPr>
          <t xml:space="preserve">
Talk to Linda/Ernie about cost estimates for these
</t>
        </r>
      </text>
    </comment>
    <comment ref="E52" authorId="2" shapeId="0">
      <text>
        <r>
          <rPr>
            <b/>
            <sz val="9"/>
            <color indexed="81"/>
            <rFont val="Tahoma"/>
            <family val="2"/>
          </rPr>
          <t>Schultz, Conor:</t>
        </r>
        <r>
          <rPr>
            <sz val="9"/>
            <color indexed="81"/>
            <rFont val="Tahoma"/>
            <family val="2"/>
          </rPr>
          <t xml:space="preserve">
tieto VillageHall Entrance
</t>
        </r>
      </text>
    </comment>
    <comment ref="AA54" authorId="2" shapeId="0">
      <text>
        <r>
          <rPr>
            <b/>
            <sz val="9"/>
            <color indexed="81"/>
            <rFont val="Tahoma"/>
            <family val="2"/>
          </rPr>
          <t>Schultz, Conor:</t>
        </r>
        <r>
          <rPr>
            <sz val="9"/>
            <color indexed="81"/>
            <rFont val="Tahoma"/>
            <family val="2"/>
          </rPr>
          <t xml:space="preserve">
G/P Touhy
</t>
        </r>
      </text>
    </comment>
    <comment ref="AB69" authorId="2" shapeId="0">
      <text>
        <r>
          <rPr>
            <b/>
            <sz val="9"/>
            <color indexed="81"/>
            <rFont val="Tahoma"/>
            <family val="2"/>
          </rPr>
          <t>Schultz, Conor:</t>
        </r>
        <r>
          <rPr>
            <sz val="9"/>
            <color indexed="81"/>
            <rFont val="Tahoma"/>
            <family val="2"/>
          </rPr>
          <t xml:space="preserve">
because the item is relevant to water operations, this will be included in the water Fund</t>
        </r>
      </text>
    </comment>
    <comment ref="V72" authorId="2" shapeId="0">
      <text>
        <r>
          <rPr>
            <b/>
            <sz val="9"/>
            <color indexed="81"/>
            <rFont val="Tahoma"/>
            <family val="2"/>
          </rPr>
          <t>Schultz, Conor:</t>
        </r>
        <r>
          <rPr>
            <sz val="9"/>
            <color indexed="81"/>
            <rFont val="Tahoma"/>
            <family val="2"/>
          </rPr>
          <t xml:space="preserve">
also assignable to the Capital Projetcs Fund or MFT Fund</t>
        </r>
      </text>
    </comment>
    <comment ref="M73" authorId="2" shapeId="0">
      <text>
        <r>
          <rPr>
            <b/>
            <sz val="9"/>
            <color indexed="81"/>
            <rFont val="Tahoma"/>
            <family val="2"/>
          </rPr>
          <t>Schultz, Conor:</t>
        </r>
        <r>
          <rPr>
            <sz val="9"/>
            <color indexed="81"/>
            <rFont val="Tahoma"/>
            <family val="2"/>
          </rPr>
          <t xml:space="preserve">
warrant study</t>
        </r>
      </text>
    </comment>
    <comment ref="O73" authorId="2" shapeId="0">
      <text>
        <r>
          <rPr>
            <b/>
            <sz val="9"/>
            <color indexed="81"/>
            <rFont val="Tahoma"/>
            <family val="2"/>
          </rPr>
          <t>Schultz, Conor:</t>
        </r>
        <r>
          <rPr>
            <sz val="9"/>
            <color indexed="81"/>
            <rFont val="Tahoma"/>
            <family val="2"/>
          </rPr>
          <t xml:space="preserve">
originally in FY21 budget</t>
        </r>
      </text>
    </comment>
    <comment ref="V73" authorId="2" shapeId="0">
      <text>
        <r>
          <rPr>
            <b/>
            <sz val="9"/>
            <color indexed="81"/>
            <rFont val="Tahoma"/>
            <family val="2"/>
          </rPr>
          <t>Schultz, Conor:</t>
        </r>
        <r>
          <rPr>
            <sz val="9"/>
            <color indexed="81"/>
            <rFont val="Tahoma"/>
            <family val="2"/>
          </rPr>
          <t xml:space="preserve">
Village share</t>
        </r>
      </text>
    </comment>
    <comment ref="AG73" authorId="2" shapeId="0">
      <text>
        <r>
          <rPr>
            <b/>
            <sz val="9"/>
            <color indexed="81"/>
            <rFont val="Tahoma"/>
            <family val="2"/>
          </rPr>
          <t>Schultz, Conor:</t>
        </r>
        <r>
          <rPr>
            <sz val="9"/>
            <color indexed="81"/>
            <rFont val="Tahoma"/>
            <family val="2"/>
          </rPr>
          <t xml:space="preserve">
HSIP, CMAQ, and TAP-L federal funding will be pursued.</t>
        </r>
      </text>
    </comment>
  </commentList>
</comments>
</file>

<file path=xl/comments2.xml><?xml version="1.0" encoding="utf-8"?>
<comments xmlns="http://schemas.openxmlformats.org/spreadsheetml/2006/main">
  <authors>
    <author>Microsoft Office User</author>
    <author>Thomas J. Bittner</author>
    <author>Schultz, Conor</author>
  </authors>
  <commentList>
    <comment ref="A1" authorId="0" shapeId="0">
      <text>
        <r>
          <rPr>
            <b/>
            <sz val="10"/>
            <color rgb="FF000000"/>
            <rFont val="Arial Narrow"/>
            <family val="2"/>
          </rPr>
          <t>Department Abbreviations:</t>
        </r>
        <r>
          <rPr>
            <sz val="10"/>
            <color rgb="FF000000"/>
            <rFont val="Arial Narrow"/>
            <family val="2"/>
          </rPr>
          <t xml:space="preserve">
Department: 
PW - Public Works
PD - Police 
FD - Fire 
FC - Fitness Center
SC - Senior Center
FS - Family Services 
CD - Community Development 
FIN - Finance 
IT - Information Technology
AD - Administration 
</t>
        </r>
      </text>
    </comment>
    <comment ref="C1" authorId="1" shapeId="0">
      <text>
        <r>
          <rPr>
            <b/>
            <sz val="8"/>
            <color rgb="FF000000"/>
            <rFont val="Arial Narrow"/>
            <family val="2"/>
          </rPr>
          <t xml:space="preserve">STRATEGIC PRIORITY AREA: This is define in the Strategic Planning document and consists of one or more of the following: 
1) Financial Stability and Transparency; 
2) Diversified Economic Development; 
3) Marketing and Communication;
4) Infrastructure Planning and Funding; 
5) Foster Community Identity. </t>
        </r>
      </text>
    </comment>
    <comment ref="K1" authorId="2" shapeId="0">
      <text>
        <r>
          <rPr>
            <b/>
            <sz val="9"/>
            <color indexed="81"/>
            <rFont val="Tahoma"/>
            <family val="2"/>
          </rPr>
          <t>Schultz, Conor:</t>
        </r>
        <r>
          <rPr>
            <sz val="9"/>
            <color indexed="81"/>
            <rFont val="Tahoma"/>
            <family val="2"/>
          </rPr>
          <t xml:space="preserve">
Tier 1: 
Must-Have projects to be completed for stability of services
Tier 2: 
Resources (financing and capacity) are available for the designated budget year
Tier 3: 
Stretch goal/Resources Unavailable/Further Clarification Required
</t>
        </r>
      </text>
    </comment>
    <comment ref="M1" authorId="1" shapeId="0">
      <text>
        <r>
          <rPr>
            <b/>
            <sz val="8"/>
            <color rgb="FF000000"/>
            <rFont val="Arial Narrow"/>
            <family val="2"/>
          </rPr>
          <t>Overall Institution Rank.</t>
        </r>
      </text>
    </comment>
    <comment ref="F3" authorId="2" shapeId="0">
      <text>
        <r>
          <rPr>
            <b/>
            <sz val="9"/>
            <color indexed="81"/>
            <rFont val="Tahoma"/>
            <family val="2"/>
          </rPr>
          <t>Schultz, Conor:</t>
        </r>
        <r>
          <rPr>
            <sz val="9"/>
            <color indexed="81"/>
            <rFont val="Tahoma"/>
            <family val="2"/>
          </rPr>
          <t xml:space="preserve">
preexisting plan
</t>
        </r>
      </text>
    </comment>
    <comment ref="J6" authorId="2" shapeId="0">
      <text>
        <r>
          <rPr>
            <b/>
            <sz val="9"/>
            <color indexed="81"/>
            <rFont val="Tahoma"/>
            <family val="2"/>
          </rPr>
          <t>Schultz, Conor:</t>
        </r>
        <r>
          <rPr>
            <sz val="9"/>
            <color indexed="81"/>
            <rFont val="Tahoma"/>
            <family val="2"/>
          </rPr>
          <t xml:space="preserve">
additional funds ($35,000+) already in hand?</t>
        </r>
      </text>
    </comment>
    <comment ref="P8" authorId="2" shapeId="0">
      <text>
        <r>
          <rPr>
            <b/>
            <sz val="9"/>
            <color indexed="81"/>
            <rFont val="Tahoma"/>
            <family val="2"/>
          </rPr>
          <t>Schultz, Conor:</t>
        </r>
        <r>
          <rPr>
            <sz val="9"/>
            <color indexed="81"/>
            <rFont val="Tahoma"/>
            <family val="2"/>
          </rPr>
          <t xml:space="preserve">
design engineering</t>
        </r>
      </text>
    </comment>
    <comment ref="R9" authorId="2" shapeId="0">
      <text>
        <r>
          <rPr>
            <b/>
            <sz val="9"/>
            <color indexed="81"/>
            <rFont val="Tahoma"/>
            <family val="2"/>
          </rPr>
          <t>Schultz, Conor:</t>
        </r>
        <r>
          <rPr>
            <sz val="9"/>
            <color indexed="81"/>
            <rFont val="Tahoma"/>
            <family val="2"/>
          </rPr>
          <t xml:space="preserve">
placeholder pending more information
</t>
        </r>
      </text>
    </comment>
    <comment ref="W10" authorId="2" shapeId="0">
      <text>
        <r>
          <rPr>
            <b/>
            <sz val="9"/>
            <color indexed="81"/>
            <rFont val="Tahoma"/>
            <family val="2"/>
          </rPr>
          <t>Schultz, Conor:</t>
        </r>
        <r>
          <rPr>
            <sz val="9"/>
            <color indexed="81"/>
            <rFont val="Tahoma"/>
            <family val="2"/>
          </rPr>
          <t xml:space="preserve">
also assignable to the Capital Projetcs Fund or MFT Fund</t>
        </r>
      </text>
    </comment>
    <comment ref="N11" authorId="2" shapeId="0">
      <text>
        <r>
          <rPr>
            <b/>
            <sz val="9"/>
            <color indexed="81"/>
            <rFont val="Tahoma"/>
            <family val="2"/>
          </rPr>
          <t>Schultz, Conor:
E</t>
        </r>
        <r>
          <rPr>
            <sz val="9"/>
            <color indexed="81"/>
            <rFont val="Tahoma"/>
            <family val="2"/>
          </rPr>
          <t xml:space="preserve">ngineering Phase 1 and 2 already completed;
$30,000 Invest in Cook Grant </t>
        </r>
      </text>
    </comment>
    <comment ref="O11" authorId="2" shapeId="0">
      <text>
        <r>
          <rPr>
            <b/>
            <sz val="9"/>
            <color indexed="81"/>
            <rFont val="Tahoma"/>
            <family val="2"/>
          </rPr>
          <t>Schultz, Conor:</t>
        </r>
        <r>
          <rPr>
            <sz val="9"/>
            <color indexed="81"/>
            <rFont val="Tahoma"/>
            <family val="2"/>
          </rPr>
          <t xml:space="preserve">
Project is programmed for CMAQ ($375,000) and Invest in Cook Funding ($112,500)</t>
        </r>
      </text>
    </comment>
    <comment ref="W11" authorId="2" shapeId="0">
      <text>
        <r>
          <rPr>
            <b/>
            <sz val="9"/>
            <color indexed="81"/>
            <rFont val="Tahoma"/>
            <family val="2"/>
          </rPr>
          <t>Schultz, Conor:</t>
        </r>
        <r>
          <rPr>
            <sz val="9"/>
            <color indexed="81"/>
            <rFont val="Tahoma"/>
            <family val="2"/>
          </rPr>
          <t xml:space="preserve">
Local costs remaining after grants
</t>
        </r>
      </text>
    </comment>
    <comment ref="AG11" authorId="2" shapeId="0">
      <text>
        <r>
          <rPr>
            <b/>
            <sz val="9"/>
            <color indexed="81"/>
            <rFont val="Tahoma"/>
            <family val="2"/>
          </rPr>
          <t>Schultz, Conor:</t>
        </r>
        <r>
          <rPr>
            <sz val="9"/>
            <color indexed="81"/>
            <rFont val="Tahoma"/>
            <family val="2"/>
          </rPr>
          <t xml:space="preserve">
$375,000: CMAQ
$112,500: Invest in Cook
$30,000: Invest in Cook prior spending
</t>
        </r>
      </text>
    </comment>
    <comment ref="P12" authorId="2" shapeId="0">
      <text>
        <r>
          <rPr>
            <b/>
            <sz val="9"/>
            <color indexed="81"/>
            <rFont val="Tahoma"/>
            <family val="2"/>
          </rPr>
          <t>Schultz, Conor:</t>
        </r>
        <r>
          <rPr>
            <sz val="9"/>
            <color indexed="81"/>
            <rFont val="Tahoma"/>
            <family val="2"/>
          </rPr>
          <t xml:space="preserve">
design engineering
</t>
        </r>
      </text>
    </comment>
    <comment ref="Q12" authorId="2" shapeId="0">
      <text>
        <r>
          <rPr>
            <b/>
            <sz val="9"/>
            <color indexed="81"/>
            <rFont val="Tahoma"/>
            <family val="2"/>
          </rPr>
          <t>Schultz, Conor:</t>
        </r>
        <r>
          <rPr>
            <sz val="9"/>
            <color indexed="81"/>
            <rFont val="Tahoma"/>
            <family val="2"/>
          </rPr>
          <t xml:space="preserve">
construction
</t>
        </r>
      </text>
    </comment>
    <comment ref="W12" authorId="2" shapeId="0">
      <text>
        <r>
          <rPr>
            <b/>
            <sz val="9"/>
            <color indexed="81"/>
            <rFont val="Tahoma"/>
            <family val="2"/>
          </rPr>
          <t>Schultz, Conor:</t>
        </r>
        <r>
          <rPr>
            <sz val="9"/>
            <color indexed="81"/>
            <rFont val="Tahoma"/>
            <family val="2"/>
          </rPr>
          <t xml:space="preserve">
could also be Capital or MFT</t>
        </r>
      </text>
    </comment>
    <comment ref="W13" authorId="2" shapeId="0">
      <text>
        <r>
          <rPr>
            <b/>
            <sz val="9"/>
            <color indexed="81"/>
            <rFont val="Tahoma"/>
            <family val="2"/>
          </rPr>
          <t>Schultz, Conor:</t>
        </r>
        <r>
          <rPr>
            <sz val="9"/>
            <color indexed="81"/>
            <rFont val="Tahoma"/>
            <family val="2"/>
          </rPr>
          <t xml:space="preserve">
Niles Share--rest is Morton Grove</t>
        </r>
      </text>
    </comment>
    <comment ref="AG14" authorId="2" shapeId="0">
      <text>
        <r>
          <rPr>
            <b/>
            <sz val="9"/>
            <color indexed="81"/>
            <rFont val="Tahoma"/>
            <family val="2"/>
          </rPr>
          <t>Schultz, Conor:</t>
        </r>
        <r>
          <rPr>
            <sz val="9"/>
            <color indexed="81"/>
            <rFont val="Tahoma"/>
            <family val="2"/>
          </rPr>
          <t xml:space="preserve">
HSIP -$909,000
ITEP- $2,000,000
CMAQ/RTA - $640,000
Local $750,000</t>
        </r>
      </text>
    </comment>
    <comment ref="N15" authorId="2" shapeId="0">
      <text>
        <r>
          <rPr>
            <b/>
            <sz val="9"/>
            <color indexed="81"/>
            <rFont val="Tahoma"/>
            <family val="2"/>
          </rPr>
          <t>Schultz, Conor:</t>
        </r>
        <r>
          <rPr>
            <sz val="9"/>
            <color indexed="81"/>
            <rFont val="Tahoma"/>
            <family val="2"/>
          </rPr>
          <t xml:space="preserve">
warrant study</t>
        </r>
      </text>
    </comment>
    <comment ref="P15" authorId="2" shapeId="0">
      <text>
        <r>
          <rPr>
            <b/>
            <sz val="9"/>
            <color indexed="81"/>
            <rFont val="Tahoma"/>
            <family val="2"/>
          </rPr>
          <t>Schultz, Conor:</t>
        </r>
        <r>
          <rPr>
            <sz val="9"/>
            <color indexed="81"/>
            <rFont val="Tahoma"/>
            <family val="2"/>
          </rPr>
          <t xml:space="preserve">
originally in FY21 budget</t>
        </r>
      </text>
    </comment>
    <comment ref="W15" authorId="2" shapeId="0">
      <text>
        <r>
          <rPr>
            <b/>
            <sz val="9"/>
            <color indexed="81"/>
            <rFont val="Tahoma"/>
            <family val="2"/>
          </rPr>
          <t>Schultz, Conor:</t>
        </r>
        <r>
          <rPr>
            <sz val="9"/>
            <color indexed="81"/>
            <rFont val="Tahoma"/>
            <family val="2"/>
          </rPr>
          <t xml:space="preserve">
Village share</t>
        </r>
      </text>
    </comment>
    <comment ref="AG15" authorId="2" shapeId="0">
      <text>
        <r>
          <rPr>
            <b/>
            <sz val="9"/>
            <color indexed="81"/>
            <rFont val="Tahoma"/>
            <family val="2"/>
          </rPr>
          <t>Schultz, Conor:</t>
        </r>
        <r>
          <rPr>
            <sz val="9"/>
            <color indexed="81"/>
            <rFont val="Tahoma"/>
            <family val="2"/>
          </rPr>
          <t xml:space="preserve">
HSIP, CMAQ, and TAP-L federal funding will be pursued.</t>
        </r>
      </text>
    </comment>
    <comment ref="F16" authorId="2" shapeId="0">
      <text>
        <r>
          <rPr>
            <b/>
            <sz val="9"/>
            <color indexed="81"/>
            <rFont val="Tahoma"/>
            <family val="2"/>
          </rPr>
          <t>Schultz, Conor:</t>
        </r>
        <r>
          <rPr>
            <sz val="9"/>
            <color indexed="81"/>
            <rFont val="Tahoma"/>
            <family val="2"/>
          </rPr>
          <t xml:space="preserve">
potential to split Caldwell into separate project</t>
        </r>
      </text>
    </comment>
    <comment ref="N16" authorId="2" shapeId="0">
      <text>
        <r>
          <rPr>
            <b/>
            <sz val="9"/>
            <color indexed="81"/>
            <rFont val="Tahoma"/>
            <family val="2"/>
          </rPr>
          <t>Schultz, Conor:</t>
        </r>
        <r>
          <rPr>
            <sz val="9"/>
            <color indexed="81"/>
            <rFont val="Tahoma"/>
            <family val="2"/>
          </rPr>
          <t xml:space="preserve">
engineering to date</t>
        </r>
      </text>
    </comment>
    <comment ref="O16" authorId="2" shapeId="0">
      <text>
        <r>
          <rPr>
            <b/>
            <sz val="9"/>
            <color indexed="81"/>
            <rFont val="Tahoma"/>
            <family val="2"/>
          </rPr>
          <t>Schultz, Conor:</t>
        </r>
        <r>
          <rPr>
            <sz val="9"/>
            <color indexed="81"/>
            <rFont val="Tahoma"/>
            <family val="2"/>
          </rPr>
          <t xml:space="preserve">
estimations; see FUND IMPACT</t>
        </r>
      </text>
    </comment>
    <comment ref="P16" authorId="2" shapeId="0">
      <text>
        <r>
          <rPr>
            <b/>
            <sz val="9"/>
            <color indexed="81"/>
            <rFont val="Tahoma"/>
            <family val="2"/>
          </rPr>
          <t>Schultz, Conor:</t>
        </r>
        <r>
          <rPr>
            <sz val="9"/>
            <color indexed="81"/>
            <rFont val="Tahoma"/>
            <family val="2"/>
          </rPr>
          <t xml:space="preserve">
FY 23 budget impact $750,000-$1,500,000</t>
        </r>
      </text>
    </comment>
    <comment ref="Z16" authorId="2" shapeId="0">
      <text>
        <r>
          <rPr>
            <b/>
            <sz val="9"/>
            <color indexed="81"/>
            <rFont val="Tahoma"/>
            <family val="2"/>
          </rPr>
          <t>Schultz, Conor:</t>
        </r>
        <r>
          <rPr>
            <sz val="9"/>
            <color indexed="81"/>
            <rFont val="Tahoma"/>
            <family val="2"/>
          </rPr>
          <t xml:space="preserve">
may change; see comments; federal funding may also be available</t>
        </r>
      </text>
    </comment>
    <comment ref="S18" authorId="2" shapeId="0">
      <text>
        <r>
          <rPr>
            <b/>
            <sz val="9"/>
            <color indexed="81"/>
            <rFont val="Tahoma"/>
            <family val="2"/>
          </rPr>
          <t>Schultz, Conor:</t>
        </r>
        <r>
          <rPr>
            <sz val="9"/>
            <color indexed="81"/>
            <rFont val="Tahoma"/>
            <family val="2"/>
          </rPr>
          <t xml:space="preserve">
Local Match</t>
        </r>
      </text>
    </comment>
    <comment ref="T18" authorId="2" shapeId="0">
      <text>
        <r>
          <rPr>
            <b/>
            <sz val="9"/>
            <color indexed="81"/>
            <rFont val="Tahoma"/>
            <family val="2"/>
          </rPr>
          <t>Schultz, Conor:</t>
        </r>
        <r>
          <rPr>
            <sz val="9"/>
            <color indexed="81"/>
            <rFont val="Tahoma"/>
            <family val="2"/>
          </rPr>
          <t xml:space="preserve">
Local Match</t>
        </r>
      </text>
    </comment>
    <comment ref="Z18" authorId="2" shapeId="0">
      <text>
        <r>
          <rPr>
            <b/>
            <sz val="9"/>
            <color indexed="81"/>
            <rFont val="Tahoma"/>
            <family val="2"/>
          </rPr>
          <t>Schultz, Conor:</t>
        </r>
        <r>
          <rPr>
            <sz val="9"/>
            <color indexed="81"/>
            <rFont val="Tahoma"/>
            <family val="2"/>
          </rPr>
          <t xml:space="preserve">
Historically Niles has funded Phs 1 engineering with MFT funds to improve chances of receiving federal funding in later phases.
This project has a high probabilty of obtaining federal funding</t>
        </r>
      </text>
    </comment>
    <comment ref="AG24" authorId="2" shapeId="0">
      <text>
        <r>
          <rPr>
            <b/>
            <sz val="9"/>
            <color indexed="81"/>
            <rFont val="Tahoma"/>
            <family val="2"/>
          </rPr>
          <t>Schultz, Conor:</t>
        </r>
        <r>
          <rPr>
            <sz val="9"/>
            <color indexed="81"/>
            <rFont val="Tahoma"/>
            <family val="2"/>
          </rPr>
          <t xml:space="preserve">
MWRD - Project will pursue $2 million grant from MWRD in CY24
Project is likely eligible an IEPA Low Interest Loan
Scope at Harlem eligible for STP and/or IDOT funding</t>
        </r>
      </text>
    </comment>
    <comment ref="N25" authorId="2" shapeId="0">
      <text>
        <r>
          <rPr>
            <b/>
            <sz val="9"/>
            <color indexed="81"/>
            <rFont val="Tahoma"/>
            <family val="2"/>
          </rPr>
          <t>Schultz, Conor:</t>
        </r>
        <r>
          <rPr>
            <sz val="9"/>
            <color indexed="81"/>
            <rFont val="Tahoma"/>
            <family val="2"/>
          </rPr>
          <t xml:space="preserve">
engineering design
</t>
        </r>
      </text>
    </comment>
    <comment ref="AG25" authorId="2" shapeId="0">
      <text>
        <r>
          <rPr>
            <b/>
            <sz val="9"/>
            <color indexed="81"/>
            <rFont val="Tahoma"/>
            <family val="2"/>
          </rPr>
          <t>Schultz, Conor:</t>
        </r>
        <r>
          <rPr>
            <sz val="9"/>
            <color indexed="81"/>
            <rFont val="Tahoma"/>
            <family val="2"/>
          </rPr>
          <t xml:space="preserve">
MWRD Grant being sought</t>
        </r>
      </text>
    </comment>
    <comment ref="F29" authorId="2" shapeId="0">
      <text>
        <r>
          <rPr>
            <b/>
            <sz val="9"/>
            <color indexed="81"/>
            <rFont val="Tahoma"/>
            <family val="2"/>
          </rPr>
          <t>Schultz, Conor:</t>
        </r>
        <r>
          <rPr>
            <sz val="9"/>
            <color indexed="81"/>
            <rFont val="Tahoma"/>
            <family val="2"/>
          </rPr>
          <t xml:space="preserve">
Tom has a list of identified roads/projectsfor the first two years of the bond
</t>
        </r>
      </text>
    </comment>
    <comment ref="O29" authorId="2" shapeId="0">
      <text>
        <r>
          <rPr>
            <b/>
            <sz val="9"/>
            <color indexed="81"/>
            <rFont val="Tahoma"/>
            <family val="2"/>
          </rPr>
          <t>Schultz, Conor:</t>
        </r>
        <r>
          <rPr>
            <sz val="9"/>
            <color indexed="81"/>
            <rFont val="Tahoma"/>
            <family val="2"/>
          </rPr>
          <t xml:space="preserve">
may be lower, down to $15m</t>
        </r>
      </text>
    </comment>
    <comment ref="AG33" authorId="2" shapeId="0">
      <text>
        <r>
          <rPr>
            <b/>
            <sz val="9"/>
            <color indexed="81"/>
            <rFont val="Tahoma"/>
            <family val="2"/>
          </rPr>
          <t>Schultz, Conor:</t>
        </r>
        <r>
          <rPr>
            <sz val="9"/>
            <color indexed="81"/>
            <rFont val="Tahoma"/>
            <family val="2"/>
          </rPr>
          <t xml:space="preserve">
DCEO application: $1.8m</t>
        </r>
      </text>
    </comment>
    <comment ref="F35" authorId="2" shapeId="0">
      <text>
        <r>
          <rPr>
            <b/>
            <sz val="9"/>
            <color indexed="81"/>
            <rFont val="Tahoma"/>
            <family val="2"/>
          </rPr>
          <t>Schultz, Conor:</t>
        </r>
        <r>
          <rPr>
            <sz val="9"/>
            <color indexed="81"/>
            <rFont val="Tahoma"/>
            <family val="2"/>
          </rPr>
          <t xml:space="preserve">
Talk to Linda/Ernie about cost estimates for these
</t>
        </r>
      </text>
    </comment>
    <comment ref="AA53" authorId="2" shapeId="0">
      <text>
        <r>
          <rPr>
            <b/>
            <sz val="9"/>
            <color indexed="81"/>
            <rFont val="Tahoma"/>
            <family val="2"/>
          </rPr>
          <t>Schultz, Conor:</t>
        </r>
        <r>
          <rPr>
            <sz val="9"/>
            <color indexed="81"/>
            <rFont val="Tahoma"/>
            <family val="2"/>
          </rPr>
          <t xml:space="preserve">
G/P Touhy
</t>
        </r>
      </text>
    </comment>
    <comment ref="F89" authorId="2" shapeId="0">
      <text>
        <r>
          <rPr>
            <b/>
            <sz val="9"/>
            <color indexed="81"/>
            <rFont val="Tahoma"/>
            <family val="2"/>
          </rPr>
          <t>Schultz, Conor:</t>
        </r>
        <r>
          <rPr>
            <sz val="9"/>
            <color indexed="81"/>
            <rFont val="Tahoma"/>
            <family val="2"/>
          </rPr>
          <t xml:space="preserve">
Cost of construction/renovation outstanding
</t>
        </r>
      </text>
    </comment>
  </commentList>
</comments>
</file>

<file path=xl/comments3.xml><?xml version="1.0" encoding="utf-8"?>
<comments xmlns="http://schemas.openxmlformats.org/spreadsheetml/2006/main">
  <authors>
    <author>Microsoft Office User</author>
    <author>Thomas J. Bittner</author>
    <author>Schultz, Conor</author>
  </authors>
  <commentList>
    <comment ref="A1" authorId="0" shapeId="0">
      <text>
        <r>
          <rPr>
            <b/>
            <sz val="10"/>
            <color rgb="FF000000"/>
            <rFont val="Arial Narrow"/>
            <family val="2"/>
          </rPr>
          <t>Department Abbreviations:</t>
        </r>
        <r>
          <rPr>
            <sz val="10"/>
            <color rgb="FF000000"/>
            <rFont val="Arial Narrow"/>
            <family val="2"/>
          </rPr>
          <t xml:space="preserve">
Department: 
PW - Public Works
PD - Police 
FD - Fire 
FC - Fitness Center
SC - Senior Center
FS - Family Services 
CD - Community Development 
FIN - Finance 
IT - Information Technology
AD - Administration 
</t>
        </r>
      </text>
    </comment>
    <comment ref="C1" authorId="1" shapeId="0">
      <text>
        <r>
          <rPr>
            <b/>
            <sz val="8"/>
            <color rgb="FF000000"/>
            <rFont val="Arial Narrow"/>
            <family val="2"/>
          </rPr>
          <t xml:space="preserve">STRATEGIC PRIORITY AREA: This is define in the Strategic Planning document and consists of one or more of the following: 
1) Financial Stability and Transparency; 
2) Diversified Economic Development; 
3) Marketing and Communication;
4) Infrastructure Planning and Funding; 
5) Foster Community Identity. </t>
        </r>
      </text>
    </comment>
    <comment ref="K1" authorId="2" shapeId="0">
      <text>
        <r>
          <rPr>
            <b/>
            <sz val="9"/>
            <color indexed="81"/>
            <rFont val="Tahoma"/>
            <family val="2"/>
          </rPr>
          <t>Schultz, Conor:</t>
        </r>
        <r>
          <rPr>
            <sz val="9"/>
            <color indexed="81"/>
            <rFont val="Tahoma"/>
            <family val="2"/>
          </rPr>
          <t xml:space="preserve">
Tier 1: 
Must-Have projects to be completed for stability of services
Tier 2: 
Resources (financing and capacity) are available for the designated budget year
Tier 3: 
Stretch goal/Resources Unavailable/Further Clarification Required
</t>
        </r>
      </text>
    </comment>
    <comment ref="M1" authorId="1" shapeId="0">
      <text>
        <r>
          <rPr>
            <b/>
            <sz val="8"/>
            <color rgb="FF000000"/>
            <rFont val="Arial Narrow"/>
            <family val="2"/>
          </rPr>
          <t>Overall Institution Rank.</t>
        </r>
      </text>
    </comment>
    <comment ref="F2" authorId="2" shapeId="0">
      <text>
        <r>
          <rPr>
            <b/>
            <sz val="9"/>
            <color indexed="81"/>
            <rFont val="Tahoma"/>
            <family val="2"/>
          </rPr>
          <t>Schultz, Conor:</t>
        </r>
        <r>
          <rPr>
            <sz val="9"/>
            <color indexed="81"/>
            <rFont val="Tahoma"/>
            <family val="2"/>
          </rPr>
          <t xml:space="preserve">
tieto VillageHall Entrance
</t>
        </r>
      </text>
    </comment>
    <comment ref="C4" authorId="2" shapeId="0">
      <text>
        <r>
          <rPr>
            <b/>
            <sz val="9"/>
            <color indexed="81"/>
            <rFont val="Tahoma"/>
            <charset val="1"/>
          </rPr>
          <t>Schultz, Conor:</t>
        </r>
        <r>
          <rPr>
            <sz val="9"/>
            <color indexed="81"/>
            <rFont val="Tahoma"/>
            <charset val="1"/>
          </rPr>
          <t xml:space="preserve">
This item was accidentally duplicated prior to numbering and is now removed</t>
        </r>
      </text>
    </comment>
  </commentList>
</comments>
</file>

<file path=xl/sharedStrings.xml><?xml version="1.0" encoding="utf-8"?>
<sst xmlns="http://schemas.openxmlformats.org/spreadsheetml/2006/main" count="2037" uniqueCount="526">
  <si>
    <t>Dept. ID</t>
  </si>
  <si>
    <t>General Fund</t>
  </si>
  <si>
    <t>Water Fund</t>
  </si>
  <si>
    <t xml:space="preserve">Cash </t>
  </si>
  <si>
    <t>Loan</t>
  </si>
  <si>
    <t>Bond</t>
  </si>
  <si>
    <t>Grants</t>
  </si>
  <si>
    <t>FY 24</t>
  </si>
  <si>
    <t>FY 25</t>
  </si>
  <si>
    <t>FY 26</t>
  </si>
  <si>
    <t>FY 27</t>
  </si>
  <si>
    <t>FY 28</t>
  </si>
  <si>
    <t>SP Area</t>
  </si>
  <si>
    <t>IT</t>
  </si>
  <si>
    <t>Audio Visual and Conference Room Improvements</t>
  </si>
  <si>
    <t>End-User Device Refresh Lifecycle</t>
  </si>
  <si>
    <t>The village needs to be on a regular end-user device refresh life cycle to maintain its fleet of computers functional and in operating conditions.</t>
  </si>
  <si>
    <t>IT Infrastructure Improvements</t>
  </si>
  <si>
    <t>Network and Wifi remedation</t>
  </si>
  <si>
    <t>The Village's IT Network and WiFi infrastructure have been plagued with network outages that have crippled the staff's ability to utilize the IT network and Internet Services. Network remediation will address network availability and reliability.</t>
  </si>
  <si>
    <t>O365/M365 Migration</t>
  </si>
  <si>
    <t>Currently, the Village hosts many Microsoft Enterprise services on-premises that have been less and less reliable and require a more advanced skill set to administer, manage, and current. The on-premises model has become unsustainable and is plagued with system outages.</t>
  </si>
  <si>
    <t>Office 365 migration</t>
  </si>
  <si>
    <t>SCADA Security</t>
  </si>
  <si>
    <r>
      <t xml:space="preserve">Secure the Village's Supervisory control and data acquisition (SCADA) system. </t>
    </r>
    <r>
      <rPr>
        <b/>
        <sz val="8"/>
        <rFont val="Arial Narrow"/>
        <family val="2"/>
      </rPr>
      <t>SCADA is a system of software and hardware elements that enables the Water Department to control industrial processes locally or at remote locations;  Monitor, gather, and process real-time data; Directly interact with devices such as sensors, valves, pumps, motors, and more through human-machine interface (HMI) software; Record events into a log file;</t>
    </r>
  </si>
  <si>
    <t xml:space="preserve">The Village's SCADA system is vitally important tool for operating, managing, and monitoring public water. SCADA now has an ever-present role that includes looking after all automatic control and alarm management, logging of critical process data, and providing operators with remote access to equipment.  In recent months the SCADA systems have been targets of cyber and ransomware attacks, it is more important than every to secure the SCADA system with network air-gap methodology. </t>
  </si>
  <si>
    <t>A/V and conferencing systems update/refresh.</t>
  </si>
  <si>
    <t xml:space="preserve"> The current systems do not meet the user community demands to aid in collaboration and multimedia presentations.
Many of our current A/V and conferencing systems at the Village Hall (Council Chambers, 1st and 2nd Floor conference rooms), Police Station (training room), Fitness Center, and Family Services (Multi-Purpose rooms) must be refreshed as they have gone past their useful life. </t>
  </si>
  <si>
    <t>Refresh end-user desktops at the end of life 4~5 year cycle at the rate of 50 desktops a year. -This will include desktop or laptop and typical peripherals such as scanners, webcams, headsets, monitors, docking stations, software licenses, including end-point protection, i.e., antivirus and malware protection.</t>
  </si>
  <si>
    <t>FC</t>
  </si>
  <si>
    <t>Replacement of Front Lobby Doors Interior and Exterior</t>
  </si>
  <si>
    <t xml:space="preserve">The Front Lobby doors of Fitness Center interior/exterior will be replaced. 
Type of replacement will be considered by evaluation/quoted fee from vendor </t>
  </si>
  <si>
    <t>The Front Lobby doors are original to the building and have reached their life expectancy.  They are both a safety and an environmental concern.  The front area of the fitness center creates a wind tunnel and during extreme weather conditions the both exterior/interior does do not shut properly. People entering/existing the building are not able to open the doors properly creating a potential for injury.  In addiction due to these doors not closing properly the controlling the heating and cooling of this area is extremely difficult.</t>
  </si>
  <si>
    <t>Replacement of Front Lobby Doors will address both the safety and  environmental concerns of the lobby area. The planning/timing of this project will need to take place during the warmer months.  Involvement of IT and PW will need to take place in assisting of security and possibility of re-locating entering/exiting of facility as this is the fitness center's main entrance.</t>
  </si>
  <si>
    <t xml:space="preserve">The Front Lobby Doors will be under a warranty for a period of time. therefore service calls to vendors and calls into PW for assistance will be greatly reduced.  IT will need be involved in the beginning of this project to make sure that the replacement doors will work  within the existing fitness center security system which involves the scheduling of opening/closing the building entrances/exits </t>
  </si>
  <si>
    <t xml:space="preserve">Replacement of Flooring in Cardio/Weight Area of the Fitness Center </t>
  </si>
  <si>
    <t xml:space="preserve">The carpet and mondo flooring in Cardio/Weight Area of the Fitness Center will be replaced
Type of flooring replacement and configuration will be considered by vendor's evaluation/quoted fee </t>
  </si>
  <si>
    <t>Cardio/Weight Area flooring is original and has experienced an extreme amount of wear and tear. This includes not only foot traffic but of bodily fluids from sweating.
We are limited to how much cleaning of the carpet can be done without creating more wear and tear to this area. In addition we are seeing a need for less carpet and more mondo flooring to expand the weight area (member requests) and ease of keeping clean</t>
  </si>
  <si>
    <t>Replacement and reconfiguration of the carpet/mondo flooring will allow for expansion of the weight area. This is a request from not only our current membership base but the future of fitness workout. We believe this re-configuration of the fitness room will attract a younger membership base.  While we acknowledge increasing the weight area will decrease the cardio area, this will allow fitness staff to evaluate the use of cardio equipment, such as not repairing equipment (expense) that is end of life and not being used by members (waste of floor space)</t>
  </si>
  <si>
    <t>Previous expenses : In-house such as cleaning and minor repairs to the carpet area.  Professionally cleaned yearly $250.00  This project will reflect a positive impact on entering the Cardio/Weight Area and allow for a better work out configuration for new and existing members.</t>
  </si>
  <si>
    <t>Re-Support of Pool Duct Work To Beams</t>
  </si>
  <si>
    <t>Labor,  materials,and lift needed to install additional trapeze for all duct work hanging over pool area
(Please see additional quote information attached to the profile)</t>
  </si>
  <si>
    <t xml:space="preserve">  On May 26, 2021 staff from the Niles Family Fitness Center (NFFC), Public Works (PW), Community Development (CD) and the Acting Village Manager walked through the NFFC facility.  This exercise was conducted  in reaction to a failure of a lighting fixture above the NFFC pool in February 2021. 1. Concerns were raised that the HVAC above the pool was corroding and risked potentially falling. During the annual August pool draining, NFFC staff should have a company secure HVAC above the pool. (This was discussed and place on hold until the FY 23 Budget)</t>
  </si>
  <si>
    <t xml:space="preserve">This project was placed on hold until it could be placed in the FY 23 Budget under capital improvements.  It would be completed as a safety enhancement to the pool area. </t>
  </si>
  <si>
    <t>It would be  a one time expense. This is a non-revenue producing project(please see attached quote for expenses)</t>
  </si>
  <si>
    <t>Fitness Center HVAC Gym Roof Top Units (RTU)</t>
  </si>
  <si>
    <t xml:space="preserve">Replacement of two existing Gym HVAC RTU </t>
  </si>
  <si>
    <t xml:space="preserve">These are the last two original units to be replaced.  They are currently over 20 years old and have met their life expectancy
Currently the fitness center has no back up Gym HVAC RTUs that can be used during extreme weather conditions where temperatures fluctuate or in the case of RTU failure. The gymnasium is a multi use fitness area that requires  quality air circulation and temperature control </t>
  </si>
  <si>
    <t xml:space="preserve">With the addition of (2) HVAC gym roof top units the Fitness Center will have a fully functioning HVAC system. This will allow those members and guests utilizing the gymnasium, track, open basketball, and group fitness classes to work out in well circulated temperature controlled environment </t>
  </si>
  <si>
    <t>In 2020 (2) HVAC Roof Tops units were replaced for a cost of  $120,000 funded by CIP. These two Gym RTUs are under warranty until 2025 and have incurred no maintenance costs  Annual estimated maintenance expenses for the remaining two gym roof top units for this year has been approximately $5,000  Their will be no maintenance expenses with new RTUs as they will be under a five year warranty</t>
  </si>
  <si>
    <t>Membership Service Desk (Front Desk)-Remodel</t>
  </si>
  <si>
    <t xml:space="preserve">The Membership Service Desk (Front Desk) will be remodeled
Type of remodeling will be considered by vendor evaluation/quoted fee </t>
  </si>
  <si>
    <t xml:space="preserve">The Membership Service Desk  (Front Desk)  is original to the building and has experienced wear and tear as this is the focal point of all business conducted by the fitness center (please see pictures attached).  If the Front Lobby Door Replacement were to be approved this would be an optimal time to upgrade the Membership Service Desk (Front Desk).  </t>
  </si>
  <si>
    <t>Remodeling of the Membership Service Desk(Front Desk) area will give an aesthetically pleasing visual as people enter and exist the Fitness Center. This area is not only used by Fitness Center's members and guests but is also used by people making there way to and from the Senior Center and Family Services.  In future planning discussions it has been suggested that the Fitness Center Lounge Area host the Arts Council Special Events. If that were to take place the main lobby of the Fitness Center would need to be visually appealing to all those entering.  As we are all aware first impressions are lasting impressions.  Involvement of IT/PW will need to take place in assisting of moving of computers and the possibility of re-locating the Membership Service Desk (Front Desk)</t>
  </si>
  <si>
    <t>Previous expenses we done in-house and were general and minor repairs to shelving an cabinetry. This project will not be revenue producing and expenses are minor. The project will reflect a positive impact on entering the Fitness Center as well as other areas of the building</t>
  </si>
  <si>
    <t>Improve collaboration and more productive meetings and presentations without being challenged due to outdated systems.</t>
  </si>
  <si>
    <t>Negligible under 4%</t>
  </si>
  <si>
    <t>Securing the Village's critical infrastructure Water Supply Plant from cyberattacks by minimizing vulnerabilities.</t>
  </si>
  <si>
    <t>Less than 4% annual.</t>
  </si>
  <si>
    <t>Improve system and service availability and reliability for all stakeholders. By migrating to Office 365, the IT department will be better positioned to deliver IT services to Citizens, Staff, and businesses. Also, it would enhance our system uptime and security.</t>
  </si>
  <si>
    <t>In the short run, as we migrate, there will be a nominal increase, but after a year, we will rebalance as we remove our technology debt and decommission systems.</t>
  </si>
  <si>
    <t>Reliable Internet and network communications between and within the Village sites for all staff and guest users;</t>
  </si>
  <si>
    <t>none *the operating maintenance budget will be realigned and offset existing costs.</t>
  </si>
  <si>
    <t>Maintain efficient day-to-day operations of the Village administration and management.</t>
  </si>
  <si>
    <t>$70,000. annual</t>
  </si>
  <si>
    <t>PW</t>
  </si>
  <si>
    <t xml:space="preserve">Fire hydrant flushing and testing program </t>
  </si>
  <si>
    <t>Flush and test all Village fire hydrants.</t>
  </si>
  <si>
    <t>Fire hydrant testing is very important to the Village of Niles.  Hydrants should be tested and inspected at least annually.  Hydrant maintenance and upkeep is one of many steps to keeping the Village's Insurance Service Office (ISO) certification low. ISO developed ratings for fire departments and municipalities.  The ratings calculate how well equipped fire departments are to put out fires in that community. The ISO provides this score to homeowners insurance companies, which helps determines homeowner’s insurance rates.  A higher ISO score results in lower insurance rates.</t>
  </si>
  <si>
    <t xml:space="preserve">Find fire hydrants that are inoperable during the annual testing and repair or replace them. 
A higher ISO score for the Village. </t>
  </si>
  <si>
    <t>Provides necessary information of the Village’s distribution system and increases the safety of the residents and businesses in Niles.</t>
  </si>
  <si>
    <t>USACE funded stormwater project</t>
  </si>
  <si>
    <t>The Stormwater Commission will meet on 12/13/21 to select a project to receive USACE funding</t>
  </si>
  <si>
    <t>The project was identified in the 2018 Stormwater Master Plan update at a top quartile project. 
The project advancement is expected to be recommended by the Stormwater commission.
Potential projects include: 17-4, 17-3, 17-9B,17-14B
Target construction cost $900,000 FY24 Federal cost
Local Share $331,250 includes $200,000 FY23 - Engineering Design</t>
  </si>
  <si>
    <t>The project will reduce flooding in Niles.</t>
  </si>
  <si>
    <t>Project will likely result in a  reduction in the amount of calls for service received.</t>
  </si>
  <si>
    <t>FD</t>
  </si>
  <si>
    <t>Purchase New Ambulance</t>
  </si>
  <si>
    <t>Replace heavily used and worn out ambulance from 2009. A new ambulance will allow for a reliable vehicle to respond to medical emergencies without delay.</t>
  </si>
  <si>
    <t xml:space="preserve">This ambulance will replace an aging ambulance that is worn out and encountering increased annual maintenance costs. The ambulance being replaced is over ten years old. The fire department standard is to operate an ambulance five years in front line status and five years in backup status. </t>
  </si>
  <si>
    <t>A newer ambulance provides improved comfort and reliability for those being transported. It will reduce annual maintenance costs. It will allow operations at the current modern standard of medical care.</t>
  </si>
  <si>
    <t>Purchase New Fire Engine</t>
  </si>
  <si>
    <t>Replacement of aging and deteriorating 1992 fire engine.</t>
  </si>
  <si>
    <t xml:space="preserve">The existing engine is very old, rusted and struggles with maintenance repairs. Parts are being difficult to find for this vehicle. </t>
  </si>
  <si>
    <t>Having a reliable fire apparatus will allow the fire department to effectively maintain its operations.</t>
  </si>
  <si>
    <t>Concrete Driveway Repair</t>
  </si>
  <si>
    <t>The existing concrete driveway at Fire Station 2 is failing where the fire apparatus regularly drive through. This includes the front entrance to the fire station.</t>
  </si>
  <si>
    <t>This is both a cosmetic and a safety concern. Visitors to the fire station regularly trip over the holes and gaps created by the failing concrete. In addition, the driveway needs to safely hold the weight of the fire apparatus as they return to quarters. The Tower Ladder needs stable ground to support the outriggers during daily and weekly aerial checks and an unstable driveway poses a safety risk for operations.</t>
  </si>
  <si>
    <t>Replacing specific failing sections of the concrete driveway will improve safety for fire station 2. It will maintain a safe surface for fire apparatus to drive on, while returning to quarters. It will also eliminate the tripping hazards that currently exist for visitors to the fire station.</t>
  </si>
  <si>
    <t>tbd</t>
  </si>
  <si>
    <t xml:space="preserve">In 2016, a comprehensive plan was developed for the installation of various signage throughout the Village, including entrance signage and roadway signage identifying Niles and wayfinding to key points within Niles. </t>
  </si>
  <si>
    <t xml:space="preserve">Signage assists with branding, economic development and the overall aesthetics of Niles. </t>
  </si>
  <si>
    <t>Economic development and improved aesthetics.</t>
  </si>
  <si>
    <t xml:space="preserve">This is a multi-year project with varying costs each year dependent on which signage is being constructed and/or erected.  These costs will be determined by which construction projects are scheduled for many of the key locations. </t>
  </si>
  <si>
    <t>PD</t>
  </si>
  <si>
    <t>Police Training Room Update</t>
  </si>
  <si>
    <t xml:space="preserve">Update IT equipment including: replacing existing control tower with modern control function, create "one touch" system, create wireless Bluetooth connection, create wireless microphone system to be used by instructors and presenters, capability of displaying different outputs (linking with VON cameras i.e. LPR's surveillance cameras, etc.).  Lastly, replacing stained carpet and adding electrical outlets to the floor.  </t>
  </si>
  <si>
    <t>Currently, the PD training room IT equipment is difficult to work and only a few people in the department know how to operate the system.  If these individuals are not here, other PD members are not able to utilize the control systems. When you plug in the HDMI cable to the laptop the system needs to be reset. The control plane on the wall has never worked. The PD training room hosts visitors for classes and for cake and coffee for retirement parties. The carpet is badly stained beyond cleaning capabilities and gives a negative impression of the PD when there are visitors.  Additionally, when the PD replaces the carpet with new flooring, that is the ideal time to install outlets on the floor</t>
  </si>
  <si>
    <t xml:space="preserve">The completion of this project will bring the NPD into the 21st century and NPD staff and instructors will be able to utilize the training room with ease.  The system in place is very complicated to use and only a few staff members know how to operate the system.  The carpet in the training room has been cleaned numerous times and the carpet is stained beyond cleaning capability.  When the carpet is replaced, it is the best time to add electrical outlets into the floor for visitors to plug in their laptops for training. </t>
  </si>
  <si>
    <t>Records Configuration - Going Paperless</t>
  </si>
  <si>
    <t>Reconfiguring the Records Department to improve the work space design and digitization of the paper records.</t>
  </si>
  <si>
    <t>Improving the work place design and digitization of the paper records will increase employees productivity and efficiency. It will also greatly reduce the space needed to physically store the records. If we continue to compile the paper arrest records, we will eventually run out of storage space.</t>
  </si>
  <si>
    <t>The improved spatial arrangement should increase employee productivity, as well as decrease workplace tensions. Studies have shown that employees believe that effective workspace design will enhance their productivity. The digitization of the records will increase efficiency, by reducing the time to search for records. It will also greatly reduce the amount of space needed to store the records.</t>
  </si>
  <si>
    <t>Phase 1: Shelving - approximately $2,100
Phase 1: Cages - approximately $5,300
Phase 2: Digitization - approximately $60,000</t>
  </si>
  <si>
    <t>Niles Law Enforcement Memorial</t>
  </si>
  <si>
    <t xml:space="preserve">The statue titled “The Protector”, will feature a police officer standing atop a pedestal saluting.  An officer’s salute exhibits a long standing gesture of friendship, confidence and professionalism which is  intended to honor all police officers killed in the line of duty, especially Niles Police Officer Steven Zourkas who was killed in the line of duty in 2005. </t>
  </si>
  <si>
    <t xml:space="preserve">This display shall pay tribute to every police officer serving communities throughout the country and shall serve as a visual reminder of the commitment by the Village of Niles to remember the fallen.  The Committee is working hard to effectuate the Village’s unwavering support for all members of law enforcement.  </t>
  </si>
  <si>
    <t>The Niles Law Enforcement Memorial statue is being built to pay tribute to police officers that have made the ultimate sacrifice for the communities they serve, and to honor police officers that put their lives on the line everyday protecting the communities they are sworn to serve.  This is of special significance to the Niles Police Department having lost Officer Steven Zourkas in the line of duty in 2005.</t>
  </si>
  <si>
    <t>Total project cost: $95,000.00.  Public Works will be covering demolition, excavation and hauling of debris, electrical work, site utilities landscaping and some concrete work, which will cost approximately $20,000.00-$35,000.00.  Anything beyond $35,000.00, will be paid for through donations by the Niles Law Enforcement Memorial Committee.</t>
  </si>
  <si>
    <t>Automated License Plate Reader program</t>
  </si>
  <si>
    <t xml:space="preserve">This project involves the purchase of 12 Automated License Plate reading cameras as well as updating our 2 current license plate reading cameras.  The price includes all hardware and software as well as installation.  The system will also allow our Axon squad car cameras to function as mobile License plate readers.  </t>
  </si>
  <si>
    <t xml:space="preserve">License plate reading cameras (LPR) are  an essential tool in fighting crime and protecting both our residents and businesses.  The LPR system will provide the Niles Police Department with analytics and access to billions of license plate scans from our LPR cameras as well as cameras that are deployed in cities throughout the country. The information provided by the LPR cameras will be invaluable for all types fo crimes that occur within the Village of Niles.  For example, an armed robbery occurs and the offender flees in a vehicle.  A witness of victim and provide a vehicle description and a partial license plate.  That information can be entered and investigators would have instant access to images of vehicles matching the description. </t>
  </si>
  <si>
    <t xml:space="preserve">This project will provide the following benefits:Assist in locating carjacked vehicles and increase the likelihood of locating offenders.  LPR cameras will assist in combating drug trafficking "hot spots" within the village by using convoy analysis.  LPR's will help to combat and disrupt catalytic converter and vehicle thefts by using associate analysis and identifying vehicles that frequently travel together. The LPR system will assist in locating suspects that fell by using the comprehensive plate location analysis as well as the use of predictive analytics and historical vehicle location data.  Burglary investigations will benefit from the use of common license plate analysis to generate a suspect via previously observed vehicles in areas of recent burglaries.  LPR cameras will placed in corridors that have statistically high numbers of DUI's providing increased assistance in our DUI enforcement. </t>
  </si>
  <si>
    <t>This purchase will have an initial impact of $38,896.00 and a recurring impact of $34,396.00.</t>
  </si>
  <si>
    <t>Crack Sealing</t>
  </si>
  <si>
    <t>Crack sealing roads to prevent water infiltration.</t>
  </si>
  <si>
    <t xml:space="preserve">This work extends the life of the asphalt by preventing water from entering cracks, freezing and damaging the asphalt when it expands. </t>
  </si>
  <si>
    <t>Crack sealing extends the life of recently paved roadways.  The life of your asphalt hinges on asphalt maintenance, so getting an asphalt sealing to combat the cracks is crucial. Asphalt surfaces are compromised by cold weather, extended exposure to UV rays, rain and other elements: asphalt pavement can become brittle and bleached of essential oils over time and begin to crack. When a crack opens up, it is absolutely critical to close it with crack sealants to prevent water from leeching in below the pavement surface. Water is your worst enemy, because it freezes, expands, then thaws and repeats, exacting a toll on your sub base and exponentially worsening existing damage.</t>
  </si>
  <si>
    <t xml:space="preserve">Reduction in damage to roadways.  With proper maintenance the roads will be safer for pedestrians and vehicular traffic. Life of roads will be extended lessoning the cost of street replacement. </t>
  </si>
  <si>
    <t>Pump Replacement: #2 and Pump # 4; add VFD's.</t>
  </si>
  <si>
    <t>Replacement of Pump #2 and installation of a new VFD on pump #4 at the Touhy Avenue Pump Station.</t>
  </si>
  <si>
    <t xml:space="preserve">Pump #2 and Pump #4 has reached its life expectancy and is recommended for replacement. In addition, variable frequency drives (VFD) will be installed to Pump #2 and #4. This will provide substantial energy savings and reduce wear and tear to the motor and pumps. This a recommendation from the Water master plan. </t>
  </si>
  <si>
    <t xml:space="preserve">The biggest benefit in replacement of the motors and pumps and installing VFD's is energy cost. VFD’s are used for adjusting flow and pressure to actual demand.  It controls the frequency of the electrical power supplied to a pump, thus saving significant power energy. By replacing these pumps and motors, a reduction in electrical usage of approximately 4 percent for each pump could be seen. </t>
  </si>
  <si>
    <t xml:space="preserve">The previous funding for replacement of motors and pumps and installing VFD's was $180,000.  Staff is anticipating a thirty-percent increase for materials.  Future Funding:  Staff plans on replacing three more pumps and motor and install VFD's within the next two years.  The estimated cost for this is $350,000.     </t>
  </si>
  <si>
    <t>Tree Planting</t>
  </si>
  <si>
    <t>Planting trees along village parkways and properties.</t>
  </si>
  <si>
    <t xml:space="preserve">The Village of Niles is a Tree City USA.  Tree City USA status in critical for funding and grant applications. </t>
  </si>
  <si>
    <t xml:space="preserve">Trees combat climate change, help reduce storm water runoff, prevent soil erosion, tree reduce violence, produce economic opportunities, add protection for pedestrians from vehicular traffic. </t>
  </si>
  <si>
    <t xml:space="preserve">Trees require maintenance.  In order to invent in the growth of Niles and green infrastructure Niles will need to commit funding to maintain village trees.  </t>
  </si>
  <si>
    <t>Minor Asphalt Repairs</t>
  </si>
  <si>
    <t>Repairs of large section of roadways.</t>
  </si>
  <si>
    <t xml:space="preserve">This work is done in areas where asphalt repairs are needed, but resurfacing is not scheduled within the next five years. Locations are determined on an as needed basis. </t>
  </si>
  <si>
    <t xml:space="preserve">The village benefits from this maintenance because it can delay street resurfacing until the entire street needs it.  Some repairs are to great for simply filling pot holes.  A large section can be completed for a better cleaner looking repair. </t>
  </si>
  <si>
    <t xml:space="preserve">With proper maintenance the roads will be safer for pedestrians and vehicular traffic. Life of roads will be extended and delay street replacement.  Reduction in overtime for filling potholes.  Reduction in injuries to pedestrians from stepping in cracked and broken roadways. </t>
  </si>
  <si>
    <t>Traffic Signal Maintenance</t>
  </si>
  <si>
    <t>Traffic signal maintenance of intersection in the Village of Niles.</t>
  </si>
  <si>
    <t xml:space="preserve">The village is required to make sure village owned traffic signals are maintained.  This is completed sole source / contract with Meade. </t>
  </si>
  <si>
    <t>Making sure our traffic signals are working property helps to insure even traffic flow and helps to keep drivers and pedestrians safe while traveling.</t>
  </si>
  <si>
    <t xml:space="preserve">Reduction in accident claims. </t>
  </si>
  <si>
    <t>Public works salt dome replacement &amp; storage facility.</t>
  </si>
  <si>
    <t>The public works salt dome needs to be replaced.  The current salt dome is failing.  There are structural problems that cant be fixed.  Along with structural concerns, the salt dome is under sized. In conjunction with the salt dome being replaced, the current storage facility is failing.  Major structural repairs are needed.  Both issues need to be resolved at the same time.  In order for the salt dome to be rebuilt, infrastructure needs to be relocated to where the storage facility garage is located.  Once completed, the new storage garage can be rebuilt.  This project has gone before the Public Works Committee and a power-point presentation was given to the Mayor and Finance Committee. This project is per the Public Works Campus Master Plan completed in 2017.</t>
  </si>
  <si>
    <t xml:space="preserve">A new salt dome would increase safety for staff.  Loading the salt dome with a front end loader is not the safest way of pushing in salt.  Vehicles have tipped over inside the salt dome on multiple occasions.  The current salt dome is failing due to roof damage and concrete damage.  Many of these issues are past simply repairing them.  The salt dome is undersized.  Clear Roads Best Management Practices states that a salt dome should hold 150% of annual usage.  The salt dome only holds approximately 1800 tons of salt. Niles averages 3,871 tons per year. The new salt dome would hold approximately 6,413 tons of salt.  This would allow the village to purchase salt using off season pricing.  There would be a considerable price difference.  Currently staff is purchasing salt at peak usage and runs the risk of not being able to acquire salt. </t>
  </si>
  <si>
    <t xml:space="preserve">There will be a reduction is salt purchasing cost as staff will not need to purchase salt during peak times.  Overtime will be reduced for salt deliveries.  Reduction in temporary repair costs associated with failing building and salt dome. </t>
  </si>
  <si>
    <t>Tree Trimming</t>
  </si>
  <si>
    <t xml:space="preserve">Tree Trimming along village owned parkways and properties. </t>
  </si>
  <si>
    <t xml:space="preserve">The Village of Niles is a Tree City USA and allocates money for tree trimming.  Tree trimming is critical for the growth of trees and for safety.  Trees on the Village of Niles are separated in to five trim zones.  One trim zone is completed each year. </t>
  </si>
  <si>
    <t xml:space="preserve">Proper trimming improves tree health by eliminating dead or dying branches, trimming improves the overall appearance and structure of the tree, which prevents the development of broad or weak branches.  It also keeps limbs from growing with weak crotches, or even crossing each other and competing for space in the crown.  Tree trimming also helps to reduce storm damage. </t>
  </si>
  <si>
    <t xml:space="preserve">Trees require maintenance and trimming reducing call outs for storm damage, hangers, damage to property and most of all reduces the danger to life. </t>
  </si>
  <si>
    <t>Tree Removal</t>
  </si>
  <si>
    <t xml:space="preserve">Tree Removal along village owned parkways and properties. </t>
  </si>
  <si>
    <t xml:space="preserve">The removal of trees that are dead, diseased or dangerous is necessary to safeguard the lives of Niles residents.  It can be equally important to remove trees with diseases to stop the potential spread. </t>
  </si>
  <si>
    <t xml:space="preserve">Removing trees that are dead, diseased or dangerous is necessary to safeguard the lives of Niles residents.  Removal of trees that can posses hazards lowers claims of injuries and property damage. Trees that fail can cause power outages which impacts residents who survival depends on electricity. </t>
  </si>
  <si>
    <t xml:space="preserve">Removal of these trees reduces call outs for storm damage, hangers, damage to property and most of all reduces the danger to life. Insurance claims are lower and phone calls to the department for service are reduced. </t>
  </si>
  <si>
    <t>Fire Station #2</t>
  </si>
  <si>
    <t>This is a multi-phase project to replace the aging and failing fire station 2 building. This project includes feasability analysis to determine building and land needs, as well as architectural design, possible land acquisition and construction.</t>
  </si>
  <si>
    <t>The existing fire station is approaching sixty years old and the building infrastructure continues to fail on a regular basis. This includes roof leaks, plumbing, electrical and structural issues. The cost of maintenance to keep the existing building functional is pushing the cost/benefit towards building replacement. In addition, the needs of the fire department have changed over the years and modernization is essential to moving forward with fire department operations, including the ability to fit modern fire apparatus in the fire station.</t>
  </si>
  <si>
    <t xml:space="preserve">In addition to reducing annual building maintenance costs, a new fire station will allow the fire department to adapt to modern demands, including the space for modern fire apparatus. </t>
  </si>
  <si>
    <t>Bike &amp; Ped Update (Project Name/Scope TBD)</t>
  </si>
  <si>
    <t>A variety of capital projects have been recommended by the BPAG as part of the bike and pedestrian plan update.  The top priority project is not yet know.</t>
  </si>
  <si>
    <t>The project will increase bicycle and  pedestrian  safety</t>
  </si>
  <si>
    <t>FY23 $50,000 Design Engineering
FY24-FY27 $450,000 Construction
The cost and schedule is dependent on BPAG recommendation and grant funding</t>
  </si>
  <si>
    <t>North Branch Trail Connection - Bunker Hill</t>
  </si>
  <si>
    <t>Trail Connection from the intersection of Touhy and Caldwell to the North Branch Trail 
$560,000 construction costs
$20,000 redesign
$49,600.82  Engineering expenditure to date ($30,000 grant reimbursed)</t>
  </si>
  <si>
    <t>This project was originally conceived as an economic development project to direct bike traffic from the busy North Branch Trail to the Touhy Triangle.
The BPAG has supported the project.</t>
  </si>
  <si>
    <t>The project will increase pedestrian  safety and interconnection to the North Branch Trail</t>
  </si>
  <si>
    <t>Previous funding: $49,600.82 for Phs 1 and Phs 2 engineering
FY23 $112,500 Local match</t>
  </si>
  <si>
    <t xml:space="preserve">Oakton Street Pedestrian network connections </t>
  </si>
  <si>
    <t>Pedestrian network connections from the Chesterfield Gardens neighborhood to the newly pedestrian improved intersection of Caldwell and Oakton</t>
  </si>
  <si>
    <t>The BPAG has supported the project and is expected to be included in the recommended projects as a result of the bike and pedestrian plan update.</t>
  </si>
  <si>
    <t>The project will increase pedestrian  safety and interconnection to the Oakton Street mulitmodal trail</t>
  </si>
  <si>
    <t>FY23 $30,000 Design Engineering
Fy24 $ 170,000 Construction</t>
  </si>
  <si>
    <t>Oakton Street and Caldwell Avenue - Multimodal improvements</t>
  </si>
  <si>
    <t>Off street pedestrian and multimodal improvements on CALDWELL AVENUE (FAU 0376) &amp; OAKTON STREET (FAU 1332)
FROM VAPOR LANE TO I-94 EDENS EXPRESSWAY
Morton Grove is leading this project and Niles is only responsible for cost sharing. Niles share is estimated at $260,000 total</t>
  </si>
  <si>
    <t>Following resident outreach the Village of Skokie, Morton Grove, and Niles formed a partnership to pursue funding of pedestrian improvements from the intersection of Caldwell and Oakton to Niles West High school.
The BPAG has been generally supportive of the project.</t>
  </si>
  <si>
    <t>The project will increase pedestrian  safety</t>
  </si>
  <si>
    <t xml:space="preserve">Previous funding: $40,000 for Phs 1 engineering cost share
FY23 $220,000
FY24TBD
Schedule is dependent on IDOT </t>
  </si>
  <si>
    <t>Golf Road, Milwaukee Avenue, and Greenwood Avenue - Sidewalk Infill</t>
  </si>
  <si>
    <t>The  Village is in the process of designing sidewalk infill from on Golf Road from Dee Road to Washington Road, on Greenwood Avenue from Golf Road to Sunset Road, and Milwaukee Avenue from Golf Road to Maryland Street.  $299,079.52 Engineering Design to date 
$3,400,000 Estimated construction cost, $340,000 Construction Engineer</t>
  </si>
  <si>
    <t>Golf Road and Greenwood Avenue have been subject to multiple pedestrian fatalities in the past 10 years.  Sidewalk is missing in multiple locations which can result in pedestrian walking in the roadway.
The sidewalk infill will provide a safer and more accessible space for pedestrians on these routes.</t>
  </si>
  <si>
    <t>Previous funding: $299,079.52  for design
FY 23  Budget impact: $200,000 Land Acquisition
FY 24 Budget impact: $750,000 Local Match
Schedule is dependent on ROW certification</t>
  </si>
  <si>
    <t>Milwaukee Avenue Crossing (Jonquil/Monroe)</t>
  </si>
  <si>
    <t xml:space="preserve">Pedestrian safety crossings at the intersection of Milwaukee Avenue with Jon Quil Terrace and Monroe Street 
$1,600,000 Estimated construction and construction engineering cost
$294,000 Estimated design engineering cost </t>
  </si>
  <si>
    <t>The 2014 Bike and Ped plan identified the intersections of Jon Quil Terrace and Monroe Street as locations that would benefit from pedestrian safety improvements.
The BPAG has supported further study of these locations</t>
  </si>
  <si>
    <t>Previous funding: $4,500 for Warrant Study
FY 22 Phs1 budgeted $135,000 (Not awarded due to scope questions)
FY23 or FY 24 Phs 2 Engineering $150,000
FY25 or later Budget impact: $300,000 construction local match
Schedule is dependent on IDOT and grant funding</t>
  </si>
  <si>
    <t>Pedestrian Safety Improvements at Caldwell and Cleveland; Wauekgan and Cleveland</t>
  </si>
  <si>
    <t>The  Village is in the process of designing pedestrian crossing improvements at the above intersections.
$85,486.66 Engineering Expenditure to date
$250,000 Estimated cost for final design and construction engineering
$1,900,000 estimate for construction</t>
  </si>
  <si>
    <t xml:space="preserve">The Amling memorial trail follows Cleveland Street where it crosses Waukgan Road and Caldwell Ave.  The intersections have long been slated for pedestrian safety improvements.   More recently the BPAG has recommended improvements are installed and has been involved in the design development process. </t>
  </si>
  <si>
    <t>Sewer Cleaning and Televising Program</t>
  </si>
  <si>
    <t xml:space="preserve">The sewer cleaning and televising program is to clean debris from both sanitary and storm lines and find deficiencies. </t>
  </si>
  <si>
    <t>The purpose of this work is to clean debris from both sanitary and storm lines. After cleaning, internal closed circuit television is used to inspect sewers and identify structural defects, misalignments, service lateral connections and deficiencies.</t>
  </si>
  <si>
    <t>The sewer cleaning and televising program provides necessary information related to the Village’s sewer system and provides better operation of the sewer system.</t>
  </si>
  <si>
    <t>Identify the scope of the repairs necessary, including sewer lining, spot repairs or complete pipe section excavation and replacement.</t>
  </si>
  <si>
    <t>Touhy Avenue at Gross Point Road Intersection Improvements</t>
  </si>
  <si>
    <t>Intersection improvement at Touhy and Gross Point Road.  The improvement include a multimodal trail, roadway widening, left turn lanes, and  lighting.
Construction Cost estimate: $3,400,000</t>
  </si>
  <si>
    <t>The intersection at Touhy and Gross point has a skew angle and the lack of left tuyrn lanes that make the intersection unsafe.  In addition there is a lack of coherent pedestrian route on Touhy from Gross Point Road to Caldwell Avenue.</t>
  </si>
  <si>
    <t>The project will increase bicycle safety with offstreet multimodal trail.  The project will increase roadway safety with left turn lanes and lighting.  The project will increase pedestrian safety by completing infill on Touhy Ave.</t>
  </si>
  <si>
    <t>FY23 $160,000 Local Match
FY23 $340,000 Phs 3 engineering (80% reimbursable)
Previous expenditure: (LA Services $178,519; Phs 2 Design $223,813; Land Acquisition $1,045,000, Phs 1 Engineering $111,152)</t>
  </si>
  <si>
    <t>Sewer Lining Program</t>
  </si>
  <si>
    <t>CIPP is designed to restore our sewer lines to proper operating conditions.</t>
  </si>
  <si>
    <t>Cured-in-place pipe (CIPP) is a trenchless rehabilitation method used to repair existing sewer pipes. CIPP is a jointless, seamless, pipe-within-a-pipe with the capability to rehabilitate sewer pipes and restore structural integrity.</t>
  </si>
  <si>
    <t xml:space="preserve">One of the greatest benefits of sewer lining is there is no road construction and minimal disturbance to our residents.  There is also a fifty-year design life, the same as that of a new pipe. </t>
  </si>
  <si>
    <t xml:space="preserve">CIPP sewer lines that are deteriorating.  </t>
  </si>
  <si>
    <t>Shermer Road - Rehabilitation and Multimodal Improvements</t>
  </si>
  <si>
    <t>Rehabilitation of Shermer Road from Waukegan north to Village Limit.  Project includes on-street bike and improvements per 2014 Bike and ped plan</t>
  </si>
  <si>
    <t>2018 State of the Streets report indicates Shermer is due for rehabilitation
Project includes on-street bike and improvements per 2014 Bike and ped plan</t>
  </si>
  <si>
    <t>The project will increase bicycle safety and pavement is at the end of its useful life</t>
  </si>
  <si>
    <t>FY23 $180,000 Phs 1 engineering
Fy 24 $180,000 Phs 2 engineering
FY26-27  $360,000 Local match</t>
  </si>
  <si>
    <t>Lead Service Line Replacement</t>
  </si>
  <si>
    <t>Complete replacement of lead services lines which require emergency repair</t>
  </si>
  <si>
    <t>HB-3739 created a statutory requirement for the Village to completely  replace lead service lines when they are disturbed. Partial replacement of lead service lines present a public health issue.
The Village is working on a lead service line replacement plan which must be completed by 2024.  However as an interim policy the lead services that are disturbed after January 1, 2022 must be replaced in full.
The Public Works committee will consider this issue on 12/17/21</t>
  </si>
  <si>
    <t>The project will eliminate a public health hazard in Niles and improve the marketability of our housing stock.</t>
  </si>
  <si>
    <t>The annual cost to our water fund will be in the range of $500,000 to $600,000 depending on how many repairs are required each year.
FY23 $600,000, FY24 $600,000, FY25$600,000, FY26 $600,000, FY27 $600,000</t>
  </si>
  <si>
    <t>Green Alley Project</t>
  </si>
  <si>
    <t>The Green Alley location is TBD</t>
  </si>
  <si>
    <t>The FY22 budget includes the design of a Green Alley.  The Village often pursues green infrastructure grant funding and having a shovel ready project increases the likelihood of receiving funding.
Construction schedule is pending grant funding.  Likely not earlier than FY24</t>
  </si>
  <si>
    <t>The project will reduce flooding in Niles.  The project will increase sustainability in Niles.</t>
  </si>
  <si>
    <t>Project will likely result in a  reduction in the amount of calls for service received.
Permeable pavers would likely result in additional maintenance.</t>
  </si>
  <si>
    <t xml:space="preserve">Touhy Bridge Project - Local Improvements </t>
  </si>
  <si>
    <t xml:space="preserve">The Village is responsible for various non-participating costs related to the Touhy Bridge project.  </t>
  </si>
  <si>
    <t>The project will increase bicycle safety.  The aesthic improvements to the bridge have been requested by multiple elected officials</t>
  </si>
  <si>
    <t>FY23-FY24 $650,000</t>
  </si>
  <si>
    <t>Water main Valve Exercising Program</t>
  </si>
  <si>
    <t>To ensure that water valves can be located efficiently and closed to isolate part of the water system in case of an emergency, water main breaks or repair.</t>
  </si>
  <si>
    <t>This program verifies that the valves are in the correct operating position so as to maximize flow and pressure for firefighting and normal operation. The American Water Works Association (AWWA) recommends that each valve should be operated yearly.</t>
  </si>
  <si>
    <t>Valve exercising is designed to prevent buildup/scaling on the inside of the valve which could cause the valve to be inoperable.  This is done multiple times until the valve opens and closes smoothly.  After the valve is exercised, the contractor documents the location of the valve, condition and if any maintenance is needed.</t>
  </si>
  <si>
    <t xml:space="preserve">Repair inoperable valves when found to ensure the water system is working properly.  </t>
  </si>
  <si>
    <t>Caldwell Avenue Niles sign and lighting</t>
  </si>
  <si>
    <t>Niles branded sign on the Caldwel Avenue Bike Bridge.  Painting of Bridge, railing rework and lighting</t>
  </si>
  <si>
    <t>The existing Caldwell Bike Bridge is very under stated  and are not celebrated.
The elected officials have requested an entrance banner sign is placed on the existing bridge.</t>
  </si>
  <si>
    <t xml:space="preserve">The project will improve aesthetics to support redevelopment  and beautify the Village.  </t>
  </si>
  <si>
    <t>There will be minor addition to electricity costs
FY23 $300,000 Construction cost</t>
  </si>
  <si>
    <t>Bridge Flag Poles</t>
  </si>
  <si>
    <t>Installation of Flag Poles at various Chicago River Bridges in Town.  Including: Howard Street, Touhy Avenue, and Hart Road</t>
  </si>
  <si>
    <t>The existing Chicago River Bridges in town are very under stated  and are not celebrated.
The elected officials have requested flag poles are placed at the approaches to the bridges.</t>
  </si>
  <si>
    <t xml:space="preserve">The project will improve aesthetics to support redevelopment in the area.
The project will celebrate the bridges and create a community identifier for Niles  </t>
  </si>
  <si>
    <t>FY23 - $40,000
FY24 - $80,000
There will be minor addition electricity costs as well flag replacement and manpower for operating the poles</t>
  </si>
  <si>
    <t>Lawrencewood Gardens and Oasis Neighborhood Storm Sewer Improvement</t>
  </si>
  <si>
    <t>Storm sewer Improvement from Mulford and Octavia to Howard Street Storm sewer outfall</t>
  </si>
  <si>
    <t>The project was identified in the 2018 Stormwater Master Plan update at a top quartile project. Stormwater Project # 17-7a
The project advancement was recommended by the Stormwater commission.
The high cost of this project requires the establishment of a stormwater utility.  Schedule is dependent on grant funding or other revenue source.
Project should be projected for FY28 due to the size and scope.</t>
  </si>
  <si>
    <t>The project will reduce flooding in the Lawerencewood Gardens and Oasis Neighborhoods
The project is an extension of the Howard Street Outfall</t>
  </si>
  <si>
    <t>Oketo Avenue Stormwater Improvement</t>
  </si>
  <si>
    <t>Oketo Avenue Storm sewer replacement from Monroe Street to Keeney Street</t>
  </si>
  <si>
    <t>The project was identified in the 2018 Stormwater Master Plan update at a top quartile project. Stormwater Project # 17-26P
The project advancement was recommended by the Stormwater commission</t>
  </si>
  <si>
    <t xml:space="preserve">The project will reduce flooding on Oketo Avenue.
The project is an extension of the Cleveland Sewer </t>
  </si>
  <si>
    <t>Greenleaf Sewer Rehabilitation</t>
  </si>
  <si>
    <t>Sanitary sewer repair and lining for Greenleaf sewer in Chesterfield Gardens</t>
  </si>
  <si>
    <t>The project was identified through the Public Works televising program as a sewer in need of major maintenance and repair.</t>
  </si>
  <si>
    <t>The project will reduce sewer backups in Chesterfield Gardens.</t>
  </si>
  <si>
    <t>Project will result in a  reduction in the amount of calls for service for sewer cleaning to the Chesterfield Gardens.
FY23 $167,000 Construction and construction engineering cost
Previous costs: $21,436 Engineering Design</t>
  </si>
  <si>
    <t>Melvina Street Rehabilitation</t>
  </si>
  <si>
    <t>Pavement Rehabilitation Project from Touhy to Gross Point.  Watermain replacement, lighting, and bike improvements. 
FY 24 project</t>
  </si>
  <si>
    <t>The street is identified  as needing repair in the 2018 State of the Streets Report.  The Water system master plan identifies the watermain as a high priority for replacement.</t>
  </si>
  <si>
    <t>The project will increase fire flows to support redevelopment in the area.  A revitalized Melvina Avenue will also help encourage redevelopment within the Triangle.  Replacing the roadway before the PCI gets too low will reduce the scope of work and cost.</t>
  </si>
  <si>
    <t>$0  - This is TIF funded so operation should not be affected
Previous expenditure ($297,810 Design Engineering)</t>
  </si>
  <si>
    <t>Rehabilitation of the Senior Center Parking Lot</t>
  </si>
  <si>
    <t>The senior center parking lot is at the end of  its useful life and needs major maintenance and rehabilitation.
The Senior Center Parking lot is also the venue for various Civic events such as the Holly Jolly festival.
The deterioration of the lot has also resulted in workers compensation claims.</t>
  </si>
  <si>
    <t xml:space="preserve">The project will improve aesthetics to support economic development  and beautify the Village.  </t>
  </si>
  <si>
    <t>The lot should be resurfaced on an approximately 15 year schedule.
The 2021 estimated cost for this work is $200,000</t>
  </si>
  <si>
    <t>Milwaukee Brick Crosswalk Replacement</t>
  </si>
  <si>
    <t>Replacement of Decorative Milwaukee Crosswalks with Thermoplastic Crosswalks</t>
  </si>
  <si>
    <t xml:space="preserve">The Milwaukee Corridor committee selected decorative Thermoplastic Crosswalks for the replacement of the poor performing Brick paver crosswalks.
The cross walks have been replaced incrementally on an annual basis. </t>
  </si>
  <si>
    <t>The project will improve aesthetics to support redevelopment in the area.  
The existing crosswalks are also settling and deteriorating resulting in a driving hazard.  The hazard will be removed.</t>
  </si>
  <si>
    <t>The cross walks will need to be replaced every 10-years or so.  Replacement costs will be much less than the initial cost since much of the initial cost is related to removal of the brick paver walk.
FY23 $250,000; 
FY 24 $25,000 design;
FY 25 $250,000, 
FY26 $25,000 design, 
FY27 $250,000</t>
  </si>
  <si>
    <t>The Gross Point and Touhy Intersection improvement includes new lighting up to the Chicago River Bridge. This project provides lighting for the gap between Franks and Milwaukee</t>
  </si>
  <si>
    <t>As part of either the Touhy Bridge replacement or the intersection improvement,  IDOT will require ComEd to take take down the existing Touhy Avenue Street lighting since it does meet current design standards.
This project will allow for uniform corridor lighting from Milwaukee Avenue to Caldwell</t>
  </si>
  <si>
    <t>The project will improve aesthetics to support redevelopment  and beautify the Village.  
The project maintains and improves the current level service.</t>
  </si>
  <si>
    <t>There will be minor addition to electricity costs
FY23 $160,000 Design and Construction cost</t>
  </si>
  <si>
    <t>FY26-27 Street Improvement Program</t>
  </si>
  <si>
    <t>Pavement Rehabilitation Project</t>
  </si>
  <si>
    <t>The streets are as identified in the 2018 State of the Street Report.  The State of the streets report will be updated prior to FY26 and the recommended funding level will be adjusted at that time.</t>
  </si>
  <si>
    <t>The $2,700,000 annual funding rate is expected to be sufficient to maintain our average PCI  after the larger bond project.  This dollar value is based on the 2018 state of the street report. The State of the streets report will be updated prior to FY26 and the recommended funding level will be adjusted at that time.</t>
  </si>
  <si>
    <t xml:space="preserve">
$2,700,000 year</t>
  </si>
  <si>
    <t>FY23-25 Street Improvement Program</t>
  </si>
  <si>
    <t xml:space="preserve">The streets are as identified in the 2018 State of the Street Report.  </t>
  </si>
  <si>
    <t>The Goal is to achieve an average Village Pavement Condition Index rating of 65.  The expenditure of these funds will save many streets from more costly future  maintenance and rehabilitation</t>
  </si>
  <si>
    <t xml:space="preserve">
Debt service  payments to be calculated by Finance</t>
  </si>
  <si>
    <t>Touhy Avenue Banner sign and monuments</t>
  </si>
  <si>
    <t>Niles branded sign across Touhy Avenue at the Chicago River.  Decorative Monument lights at Touhy Avenue Bridge.</t>
  </si>
  <si>
    <t>The existing Chicago River Bridges in town are very under stated  and are not celebrated.
The elected officials have requested a banner sign and monument piers (similar to Howard  for the Touhy Bridge approaches)</t>
  </si>
  <si>
    <t>There will be minor addition electricity costs
FY24 $300,000 Construction cost</t>
  </si>
  <si>
    <t>Milwaukee Avenue Streetscape Phase V</t>
  </si>
  <si>
    <t>Streetscape improvements from Monroe to Greenwood</t>
  </si>
  <si>
    <t>The Milwaukee Corridor committee recommended the proposed design as part of their normal agenda process.
The schedule is dependent on receiving ITEP funds.</t>
  </si>
  <si>
    <t>Milwaukee Avenue Streetscape Phase VII</t>
  </si>
  <si>
    <t>Streetscape improvements at Milwaukee and Waukegan; and Oakton and Waukegan</t>
  </si>
  <si>
    <t>Village Hall Entrace</t>
  </si>
  <si>
    <t xml:space="preserve">The failing infrastructure, outdated aesthetics  and lack of civic building pride is in need of a complete face-lift. </t>
  </si>
  <si>
    <t>Village Hall Parking Garage Security and Thermal Intrusion Upgrade</t>
  </si>
  <si>
    <t>Replacing the mesh roll up garage doors and adding thermal glass panes to the underground parking garage will reduce cold/hot weather intrusion, increase security, eliminate bird traffic, and improve the garage aesthetic my increasing cleanliness.</t>
  </si>
  <si>
    <t>Reducing thermal intrusion and lowering carbon footprint by reducing HVAC necessity</t>
  </si>
  <si>
    <t>Lower Level Mechanical Roof, Chiller and Access Door</t>
  </si>
  <si>
    <t>Replacement of the Lower Level Mechanical Roof, Chiller Unit and Access Door at Village Hall</t>
  </si>
  <si>
    <t>The Lower Level Mechanical Roof has surpassed its 25 year life expectancy and is in need of full replacement. This area was not address when the roof was previously refurbished and has failed. Failure to replace the roofing system will result in damages caused by water intrusion and will continue to the damage the infrastructure prematurely. Furthermore, the Chiller unit located on the mechanical roof is original to the building, nearly obsolete, and should be replaced at the time of removal</t>
  </si>
  <si>
    <t>Best practice roofing management will extend the life of the building and eliminate water intrusion</t>
  </si>
  <si>
    <t>Replacement of Exterior Door and Frames at 1000 Civic Center Drive</t>
  </si>
  <si>
    <t>Demolition and replacement of 12 exterior doors and framework 1000 Civic Center Drive</t>
  </si>
  <si>
    <t>The exterior doors and framework are badly corroded, potentially unsecure, and have past their life expectancy.</t>
  </si>
  <si>
    <t xml:space="preserve">Increased security, improved aesthetic, improved envelope protection from weather.  </t>
  </si>
  <si>
    <t>HVAC Replacements at 1000 Civic Center Drive.</t>
  </si>
  <si>
    <t>Replace Liebert units in server room and server room ceiling with modern equipment that is designed to handle additional IT infrastructure.</t>
  </si>
  <si>
    <t>The aforementioned HVAC units have surpassed their life expectancy or are entirely obsolete and require replacement.</t>
  </si>
  <si>
    <t>Being that the project is multi-tiered, workload permitting, Facilities staff can be utilized to reduce costs by purchasing individual units and installing in-house</t>
  </si>
  <si>
    <t>HVAC Replacements at PW Campus</t>
  </si>
  <si>
    <t>Replacements of Above ceiling Computer Room Unit remote condenser serving Server Rooms</t>
  </si>
  <si>
    <t>HVAC Replacements at 7000 W. Touhy</t>
  </si>
  <si>
    <t>Rooftop Unit RTU-1 serving Jail Cells,Rooftop Unit RTU-3 serving Lower Level Locker Rooms,Rooftop Unit, Rooftop Unit RTU-6 serving the Second Floor Offices, Add Mini-Split System to Fingerprint Area,Computer Room Unit CRIU-3 ducted cooling unit and remote condenser serving Lower Level Electrical Room</t>
  </si>
  <si>
    <t>HVAC Replacements Shared Units for Senior Center and Family Services</t>
  </si>
  <si>
    <t>Hot Water Pumps serving entire building
AHU-1 serving Senior Center &amp; Family Services
AHU-1 Variable Frequency Drives serving Senior Center &amp; Family Services
Wood gas piping supports on roof are deteriorated.
Trane Temperature Controls serving building are obsolete</t>
  </si>
  <si>
    <t>Multiple components of  the HVAC system at 999 Civic Center Drive (The Senior Center, Health and Wellness )has surpassed its 25 year life expectancy and is in need of full replacement. Components are beyond repair, have exceeded their life expectancy and or are obsolete.</t>
  </si>
  <si>
    <t>Reduced maintenance costs, replacements will be serviceable and have a live of over 20 years</t>
  </si>
  <si>
    <t>Repair/Replacement of Exterior Walls,Gutters and Soffits at 999 Civic Center Drive</t>
  </si>
  <si>
    <t>An exterior refresh of 999 Civic Center Drive is needed to assure the building envelope health. Tuckpointing, and cleaning of the brickwork is required in various areas of the building, the gutters and downspouts are in need of replacement, along with the water damaged soffit overhang in the rear of the building.</t>
  </si>
  <si>
    <t xml:space="preserve">The exterior masonry, gutter system, and soffit overhang system at 999 Civic Center Drive are in disrepair and need immediate attention . Failure to replace or repair the the building envelope will result in damages caused by water intrusion and will continue to the damage the infrastructure prematurely. </t>
  </si>
  <si>
    <t>Above Ground Mobile Truck Lifts</t>
  </si>
  <si>
    <t>(6) Mobile Column Lifts are required to safely lift a wide range of heavy duty vehicles quickly and efficiently. From water sewer vans and pumper trucks to PACE buses and Tower trucks, these mobiles lifts can safely handle them all.  Lifting capacities of 18,500lbs. per column can handle any vehicle that the Village owns</t>
  </si>
  <si>
    <t>Our existing lifts are obsolete and cannot safely lift modern heavy duty vehicles.</t>
  </si>
  <si>
    <t>Decreased potential workman's compensation claims by keeping staff off of their backs and safely elevating the trucks to a proper working height. This is also a far cheaper alternative with less environmental impact than replacing with in-ground hydraulic truck lifts</t>
  </si>
  <si>
    <t>Truck Wash Restoration</t>
  </si>
  <si>
    <t>Reconfigure and plumb undercarriage wash, repair drainage, and reseal repaired concrete.</t>
  </si>
  <si>
    <t>The undercarriage wash is in disrepair and requires plumbing upgrades and photo-eye activation. Additionally, the newly repaired concrete must be sealed in order to sustain its life expectancy.</t>
  </si>
  <si>
    <t>Repairing the undercarriage wash will extend the life of our fleet's frame components, lowering  maintenance costs and raising the likelihood of a  high ROI when the vehicles are sold. Additional, the wash bay floors life will be extended and improver worker safety</t>
  </si>
  <si>
    <t>Full roof restoration at 7000 W. Touhy</t>
  </si>
  <si>
    <t>Repair Adverse Membrane Conditions Present. Removal of Areas of Wet Insulation. Installation of New Perimeter and Penetration Flashings. Thorough Cleaning of Existing Membrane Surfaces. Application of New Restoration Treatment at Rates Specified. Application of New Surfacing Option</t>
  </si>
  <si>
    <t xml:space="preserve">The roof system is original from the time the building was constructed in the early 2000s. Since the time of construction, the station has been experiencing severe leak issues in the main lobby area. It appears as though there are some drainage design issues, as well as, a composite wall paneling system that could have been improperly installed and experiencing saturation and deterioration. Failure to restore the roofing system will result in damages caused by water intrusion and will continue to the weaken the infrastructure prematurely. </t>
  </si>
  <si>
    <t>A restoration of an existing roof is a lower cost alternate to full replacement estimated at $1,200,000. A restoration can extended the life of the existing roof system by 20-40 years (Fluid applied membrane can be applied more than once).</t>
  </si>
  <si>
    <t>Restoration vestibule stairs, walkway and guardrail at 7000 W. Touhy</t>
  </si>
  <si>
    <t>Remove damaged pre-cast concrete from stairs and walkway, replace damaged metal frame work and guardrail, replace cement, paint and seal finished components.</t>
  </si>
  <si>
    <t>The vestibule walkway, stairs and guardrail is badly corroded from winter conditions and needs restoration before complete system failure occurs</t>
  </si>
  <si>
    <t xml:space="preserve">A restoration of an existing vestibule stairway is a lower cost alternate to full replacement </t>
  </si>
  <si>
    <t>Replacement of Exterior Door and Frames at PW Campus</t>
  </si>
  <si>
    <t xml:space="preserve">Demolition and replacement of 21 exterior doors and framework of the PW Campus </t>
  </si>
  <si>
    <t>Replacement of Exterior Door and Frames at PD Campus</t>
  </si>
  <si>
    <t xml:space="preserve">Demolition and replacement of 5 exterior doors and framework of the PD Campus </t>
  </si>
  <si>
    <t>Replace (11) General Government Vehicles, (10) 2007 Ford Fusions and (1) 2000 Crown Victoria with (8) Electric "Motor Pool" Vehicles. This project will also include charges that will be installed by the Village Electrician.</t>
  </si>
  <si>
    <t xml:space="preserve">The General Government and Code vehicles will be stored at Village Hall and are the perfect candidate for an electric fleet.  The vehicles are not used for long distances and can be charged over night while parked at Village Hall. </t>
  </si>
  <si>
    <t>Replace (2) Detective Sedans Units #104 and #107</t>
  </si>
  <si>
    <t>Replace (2) 2007 Dodge Charger Sedans with (2)  2023 Police SUV's</t>
  </si>
  <si>
    <t>The rear wheel drive detective sedans are not well suited for winter service and must be replaced with an all wheel drive vehicle. Furthermore, the vehicles are beyond their service life and have proven to be unreliable for emergency service</t>
  </si>
  <si>
    <t>Reduced maintenance, increased safety, increased officer ergonomics.</t>
  </si>
  <si>
    <t>Replace (2) Water Department Trucks Units #440 and #472</t>
  </si>
  <si>
    <t>Replace (2) Water Department trucks 2008 and 2006 models with (2)  2023 Utility Body trucks. 
The replacement vehicles will be built on Ford F-350 Chassis and Knapheide service bodies that will be used by the water department for service calls and for winter snow removal operations.</t>
  </si>
  <si>
    <t>440 and 472 are badly corroded, past their service life and require replacement.</t>
  </si>
  <si>
    <t>Build (4) Hooklift attachments for PW Trucks</t>
  </si>
  <si>
    <t xml:space="preserve">In lieu of full truck replacements for specialty equipment, 4 Hooklift attachments will be built to serve multiple areas of the Public Works Operation. An asphalt "hot box" body, a Chipper Box, A Watering and De-Icing Tanker and a Flat Bed Trailer  </t>
  </si>
  <si>
    <t>Replace Sewer Department Van #478</t>
  </si>
  <si>
    <t>Replacement of Water Department Cube Van #478 2008 Chevrolet E3500 
Upfit with Morgan Olsen Route Star Walk-In Van body and applicable hardware for water main repairs.</t>
  </si>
  <si>
    <t>478 has past its service life and requires replacement.</t>
  </si>
  <si>
    <t>Reduced maintenance, increased safety, increased ergonomics.</t>
  </si>
  <si>
    <t>499 Street Sweeper Replacement</t>
  </si>
  <si>
    <t>Replacement unit will serve as the primary street sweeper for sweeping and leaf pickup operations</t>
  </si>
  <si>
    <t>The 14-year-old street sweeper has exceeded its life expectancy and has proven unreliable to the Street Department. 499 has suffered multiple breakdowns that needed costly heavy-duty tows during critical clean-up situations, such as leaf pick up, three times this year.</t>
  </si>
  <si>
    <t>Reduced maintenance costs, elimination of costly $10,000 winter rebuilds, increased duty cycle, lower carbon footprint by way of increasing fuel efficiency.</t>
  </si>
  <si>
    <t>TIF</t>
  </si>
  <si>
    <t>Auto Fund</t>
  </si>
  <si>
    <t>End-User Device Refresh - CD</t>
  </si>
  <si>
    <t>Refresh Community Development Department End-User Devices for Inspectors, and Managers.</t>
  </si>
  <si>
    <t>Community Development staff utilizes technology to conduct inspections and permitting, the end-user devices for the department needs to be more flexible and mobile. The department is due for refresh of desktop, screens, scanners and printer.</t>
  </si>
  <si>
    <t>Maintain efficient day-to-day operations of the Community Development functions and management thereof.</t>
  </si>
  <si>
    <t>Capital Fund</t>
  </si>
  <si>
    <t>Project</t>
  </si>
  <si>
    <t>Project needs more details to develop funding plan</t>
  </si>
  <si>
    <t>CIP Category</t>
  </si>
  <si>
    <t>IT/Purchase</t>
  </si>
  <si>
    <t>Project Title</t>
  </si>
  <si>
    <t>Description</t>
  </si>
  <si>
    <t>Justification</t>
  </si>
  <si>
    <t>Impact</t>
  </si>
  <si>
    <t>Fund Impact</t>
  </si>
  <si>
    <t>Priority Tier</t>
  </si>
  <si>
    <t>Project Rank</t>
  </si>
  <si>
    <t>Project #</t>
  </si>
  <si>
    <t>Funding Total</t>
  </si>
  <si>
    <t>FY23</t>
  </si>
  <si>
    <t>Sunk Cost</t>
  </si>
  <si>
    <t>Cost Total</t>
  </si>
  <si>
    <t>Maintenance</t>
  </si>
  <si>
    <t>Foster Community Identity</t>
  </si>
  <si>
    <t>Infrastructure Planning and Funding</t>
  </si>
  <si>
    <t>Marketing and Communication</t>
  </si>
  <si>
    <t>Diversified Economic Development</t>
  </si>
  <si>
    <t>Financial Stability and Transparency</t>
  </si>
  <si>
    <t>MFT</t>
  </si>
  <si>
    <t>x</t>
  </si>
  <si>
    <t>Elected Priority</t>
  </si>
  <si>
    <t>Pavement Rehabilitation Senior Center (many times delayed - seven years)</t>
  </si>
  <si>
    <t>Touhy Avenue Gap Lighting Franks Ave to Milwaukee Ave. (combine with proj 16)</t>
  </si>
  <si>
    <t>Implementation of Entrance and Roadway Signage Plan</t>
  </si>
  <si>
    <t>Public Works Salt Dome &amp; Storage Facility (Phase 2 &amp; 3)</t>
  </si>
  <si>
    <t xml:space="preserve">The project will increase pedestrian and bicycle safety; check on MFT fund balance; </t>
  </si>
  <si>
    <t>Previous funding: $85,486.66  for design; project cost increase to $2,000,000
FY 23 budget impact $750,000-$1,500,000
Schedule is dependent on IDOT review.
Federal funding eligible but that increases the project timeline 3-4 years</t>
  </si>
  <si>
    <t>Project will likely result in a  reduction in the amount of calls for service received from the Lawerencewood Gardens and Oasis Neighborhood; potential SSA funding</t>
  </si>
  <si>
    <t>Project will likely result in a  reduction in the amount of calls for service on Oketo Avenue; Grant dependent project
FY24 $650,000 Construction cost
Previous costs: $55,050 Engineering Design</t>
  </si>
  <si>
    <t>There will be added maintenance costs for landscape brick pavers, street furniture, pedestrian lights, and irrigation systems; grant dependent
Project funding ratio is 80% federal/20% local</t>
  </si>
  <si>
    <t>Replace the chain roll up garage doors and man door with solid aluminum doors. Add removable thermal glass panes over the steel mesh steel windows, and piping insulation; potential inclusion with Village Hall Entrance Reconstruction</t>
  </si>
  <si>
    <t>Fitness</t>
  </si>
  <si>
    <r>
      <t xml:space="preserve">The interchangeable attachments allows us replace only the working components of the truck and not the entire truck itself. </t>
    </r>
    <r>
      <rPr>
        <b/>
        <sz val="8"/>
        <rFont val="Arial Narrow"/>
        <family val="2"/>
      </rPr>
      <t>The package allows for the working capacity of 4 trucks for the cost of 1.</t>
    </r>
    <r>
      <rPr>
        <sz val="8"/>
        <rFont val="Arial Narrow"/>
        <family val="2"/>
      </rPr>
      <t xml:space="preserve"> This practice will save the village over $500,000 in truck costs alone.</t>
    </r>
  </si>
  <si>
    <t>Replace (11) Civic Center Vehicles with (8) Electric "Motor Pool" Vehicles</t>
  </si>
  <si>
    <t>FitnessProject Costs</t>
  </si>
  <si>
    <t>Police Memorial/Room Redesign</t>
  </si>
  <si>
    <t>Auto Fund transfer formula</t>
  </si>
  <si>
    <t>project tags</t>
  </si>
  <si>
    <t>Holiday Decorations</t>
  </si>
  <si>
    <t>Complete replacement of lead services lines as part of Lead Service Line Replacement Program</t>
  </si>
  <si>
    <t>HB-3739 created a statutory requirement for the Village to completely  replace lead service lines when they are disturbed. Partial replacement of lead service lines present a public health issue.
The Village is working on a lead service line replacement plan which must be completed by 2024.  Approximately 4000 lead services in town will need to be replaced over a 17 year period
However as an interim policy the lead services that are disturbed after January 1, 2022 must be replaced in full.</t>
  </si>
  <si>
    <t>The project will eliminate a public health hazard in Niles and improve the marketability of our housing stock..
Utilization of low interest of forgivable IEPA loans presents the lowest cost financing solution to this problem.</t>
  </si>
  <si>
    <t>The annual cost to our water fund will be in the range of $4,000,000/year  however a portion to all of the loan costs will be forgivable.
FY23 -FY27$4,000,000, 
The Village would potentially be required to front the payments and request loan disbursement reimbursement</t>
  </si>
  <si>
    <t>Complete lead service line replacement utilizing IPA forgivable loans</t>
  </si>
  <si>
    <t>Touhy Avenue Watermain Replacement</t>
  </si>
  <si>
    <t>Touhy Avenue watermain replacement from Caldwell to Lehigh</t>
  </si>
  <si>
    <t>The 2016 Water System Master Plan specifically recommended the replacement of the Touhy Avenue watermain to improve fire protection service level
FY 23 $200,000 for design engineering
FY 25 $3,800,00 for construction</t>
  </si>
  <si>
    <t xml:space="preserve">The project will reduce water loss, reduce the frequency of water main breaks, improve system reliability, improve valve interoperability, improve water quality, improve fire flow, improve system pressure,  and increase the overall value of the water system.
</t>
  </si>
  <si>
    <t xml:space="preserve">Watermain replacement reduces operational cost related to water loss and emergency watermain break repair.  </t>
  </si>
  <si>
    <t>Watermain Replacement Program FY24-FY27</t>
  </si>
  <si>
    <t>Watermain replacement for end of service life watermains</t>
  </si>
  <si>
    <t>The Matrix study as well as the 2016 Water System Master Plan recommended the replacement of 1.3%-2% per year according to ASCE industry standards.  This equates to 1.3-2 miles of watermain replacement per year.
The following minimum recommended budget allocation made based on historic program expenditures:  FY24 -FY27 $2,000,000/year</t>
  </si>
  <si>
    <t>The project will reduce water loss, reduce the frequency of water main breaks, improve system reliability, improve valve interoperability, improve water quality, improve fire flow, improve system pressure,  and increase the overall value of the water system.</t>
  </si>
  <si>
    <t xml:space="preserve">Watermain replacement reduces operational cost related to water loss and emergency watermain break repair.  Annual expenditure should be based on the ability to pay for the work as determined as a result of a rate study. </t>
  </si>
  <si>
    <t xml:space="preserve">Post-Bond Street Improvement Maintenance </t>
  </si>
  <si>
    <t>Over the course of the next 4-5 fiscal years, the PW department will use bond funds to repair streets in an attempt to improve the pavement condition index (PCI) to a level of 65.  Subsequent to that, staff expect an annual maintenance cost of around $900,000 to maintain that level of pavement condition into the future.</t>
  </si>
  <si>
    <t>Funds designated for street maintenance after the 2022 street improvement bond money has been spent.</t>
  </si>
  <si>
    <t>GF FY23</t>
  </si>
  <si>
    <t>Per July 2018 Letter of intent the Village made a commitment to fund the folowing project elements:
Watermain relocation, emergency vehicle preemption, Private benefit traffic signal, roadway lighting, aesthetic bridge imporvements.</t>
  </si>
  <si>
    <t>Village Hall Interior Lobby Redesign</t>
  </si>
  <si>
    <t>Street &amp; Bridge (210)</t>
  </si>
  <si>
    <t>Dept</t>
  </si>
  <si>
    <t>Reason/Description</t>
  </si>
  <si>
    <t>Fund</t>
  </si>
  <si>
    <t>FY24</t>
  </si>
  <si>
    <t>FY25</t>
  </si>
  <si>
    <t>FY26</t>
  </si>
  <si>
    <t>FY27</t>
  </si>
  <si>
    <t>FY28</t>
  </si>
  <si>
    <t>Finance comments</t>
  </si>
  <si>
    <t>Department Comments</t>
  </si>
  <si>
    <t>Employee Parking Lot Gate and Man-Door Replacement</t>
  </si>
  <si>
    <t>Replace the existing swing gate and man-door with a secure motorized system similar to the Touhy Ave. and Franks Ave. access gates.</t>
  </si>
  <si>
    <t>The existing gate and man-door that are in place provide no security and are in disrepair.</t>
  </si>
  <si>
    <t>Increased site security, improved property aesthetic.</t>
  </si>
  <si>
    <t xml:space="preserve">Minimal, but aesthetic and security considerations are important. </t>
  </si>
  <si>
    <t>Complete lead service line replacement utilizing IEPA forgivable loans</t>
  </si>
  <si>
    <t>Watermain Replacement Program FY24 - FY27</t>
  </si>
  <si>
    <t>Being that the project is multi-tiered, workload permitting, Facilities staff can be utilized to reduce costs by purchasing individual units and installing in-house.</t>
  </si>
  <si>
    <t xml:space="preserve">The project will likely prevent or reduce further emergency maintenance or repairs, likely coming from the General Fund. </t>
  </si>
  <si>
    <t>Over the course of the next 4-5 fiscal years, the PW department will use bond funds to repair streets in an attempt to improve the pavement condition index (PCI) to a level of 65 (see projects #27 and #28).  Subsequent to that, staff expect an annual maintenance cost of around $900,000 to maintain that level of pavement condition into the future.</t>
  </si>
  <si>
    <t>Village Hall Campus Redesign</t>
  </si>
  <si>
    <t>Annual Street Improvement Program Beginning FY26</t>
  </si>
  <si>
    <t>SP Area Secondary Category</t>
  </si>
  <si>
    <t>Blank</t>
  </si>
  <si>
    <t>USACE Funded Stormwater Project</t>
  </si>
  <si>
    <t>Category</t>
  </si>
  <si>
    <t>The Stormwater Commission will meet on 12/13/21 to select a project to receive USACE (Army Corps of Engineers) funding.</t>
  </si>
  <si>
    <t>Project will likely result in a  reduction in the amount of stormwater-related calls for service received.</t>
  </si>
  <si>
    <t xml:space="preserve">This is a multi-year project with varying costs each year, dependent on signage constructed.  These costs will be determined by which construction projects are scheduled for each location. </t>
  </si>
  <si>
    <t>Secure the Village's Supervisory control and data acquisition (SCADA) system. SCADA is a system of software and hardware elements that enables the Water Department to control industrial processes locally or at remote locations;  Monitor, gather, and process real-time data; Directly interact with devices such as sensors, valves, pumps, motors, and more through human-machine interface (HMI) software; Record events into a log file;</t>
  </si>
  <si>
    <t>Reconfiguring the Police Records Department to improve the work space design and digitization of the paper records.</t>
  </si>
  <si>
    <t xml:space="preserve">In 2016, a comprehensive plan was developed for the installation of signage throughout the Village, including entrance signage and roadway signage identifying Niles and wayfinding to key points within Niles. </t>
  </si>
  <si>
    <t xml:space="preserve">The statue titled “The Protector” will feature a police officer standing atop a pedestal, saluting.  An officer’s salute exhibits a long standing gesture of friendship, confidence and professionalism which is intended to honor all police officers killed in the line of duty, especially Niles Police Officer Steven Zourkas who was killed in the line of duty in 2005. </t>
  </si>
  <si>
    <t xml:space="preserve">This project involves the purchase of 12 Automated license plate reading cameras and updating 2 currently owned ones.  The price includes all hardware and software as well as installation.  The system will also allow our Axon squad car cameras to function as mobile License plate readers.  </t>
  </si>
  <si>
    <t>Reconstruction of the public works salt dome and storage facility.</t>
  </si>
  <si>
    <t>This is a multi-phase project to replace the fire station 2 building. This includes feasability analysis to determine building and land needs, architectural design, land acquisition, and construction.</t>
  </si>
  <si>
    <t xml:space="preserve">A variety of capital projects have been recommended by the BPAG as part of the bike and pedestrian plan update. </t>
  </si>
  <si>
    <t xml:space="preserve">Trail Connection from the intersection of Touhy and Caldwell to the North Branch Trail.
</t>
  </si>
  <si>
    <t xml:space="preserve">Project is programmed for CMAQ (Congestion Mitigation and Air Quality Improvement) ($375,000) and Invest in Cook Funding ($112,500).  Niles will spend $112,500 in local match.  </t>
  </si>
  <si>
    <t>FY23: $30,000 Design Engineering
FY24: $170,000 Construction</t>
  </si>
  <si>
    <t>Pedestrian network connections from the Chesterfield Gardens neighborhood to the newly improved pedestrian intersection of Caldwell and Oakton</t>
  </si>
  <si>
    <t>Off-street pedestrian and multimodal improvements on Caldwell Avenue (FAU 0376) &amp; Oakton Street (FAU 1332).
From Vapor Lane to I-94 Edens Expressway. 
Morton Grove is leading this project and Niles is only responsible for cost sharing. Niles share is estimated at $260,000 total</t>
  </si>
  <si>
    <t>The  Village is in the process of designing pedestrian crossing improvements at the above intersections.
$85,487 Engineering Expenditure to date;
$250,000 Estimated cost for final design and construction engineering;
$1,900,000 estimate for construction</t>
  </si>
  <si>
    <t>Previous funding: $85,487 for design
FY 23 budget: $750,000-$1,500,000
Schedule is dependent on IDOT review.
Federal funding eligible but that increases the project timeline 3-4 years.</t>
  </si>
  <si>
    <t>Rehabilitation of Shermer Road from Waukegan north to Village Limit.  Project includes on-street bike and improvements per 2014 Bike and Ped plan.</t>
  </si>
  <si>
    <t xml:space="preserve">FY23: $180,000 Phs 1 engineering
FY24: $180,000 Phs 2 engineering
FY26-27: $360,000 Local match
</t>
  </si>
  <si>
    <t>Complete replacement of lead services lines which require emergency repair.</t>
  </si>
  <si>
    <t xml:space="preserve">The annual cost to our water fund depends on how many repairs are required each year.
</t>
  </si>
  <si>
    <t>The FY23 budget includes the design of a Green Alley.  The Village often pursues green infrastructure grant funding and having a shovel ready project increases the likelihood of receiving funding.</t>
  </si>
  <si>
    <t>Niles branded sign on the Caldwell Avenue Bike Bridge, plus the painting of the bridge, railing rework, and additional lighting.</t>
  </si>
  <si>
    <t>Installation of Flag Poles at various Chicago River Bridges in Town, including Howard Street, Touhy Avenue, and Hart Road.</t>
  </si>
  <si>
    <t>Storm sewer improvement from Mulford and Octavia to Howard Street Storm sewer outfall.</t>
  </si>
  <si>
    <t>Project will likely result in a  reduction in the amount of calls for service received from the Lawerencewood Gardens and Oasis Neighborhood.  There is a potential for SSA funding.</t>
  </si>
  <si>
    <t>Oketo Avenue Storm sewer replacement from Monroe Street to Keeney Street.</t>
  </si>
  <si>
    <t xml:space="preserve">Project will likely result in a  reduction in the amount of calls for service on Oketo Avenue.  This is a grant dependent project
</t>
  </si>
  <si>
    <t>The lot should be resurfaced on an approximately 15 year schedule.</t>
  </si>
  <si>
    <t>The Gross Point and Touhy Intersection improvement includes new lighting up to the Chicago River Bridge. This project provides lighting for the gap between Franks and Milwaukee.</t>
  </si>
  <si>
    <t xml:space="preserve">This figure represents the annual maintenance costs for maintaining a healthy pavement condition index, beginning in FY26. </t>
  </si>
  <si>
    <t>This is the project associated with the bond being sought during the current fiscal year (FY22).</t>
  </si>
  <si>
    <t xml:space="preserve">There will be a minor increase to electricity costs.  Cost is for design and construction. </t>
  </si>
  <si>
    <t>Streetscape Improvements from Monroe to Greenwood</t>
  </si>
  <si>
    <t>Streetscape Improvements at Milwaukee and Waukegan, as well as Oakton and Waukegan</t>
  </si>
  <si>
    <t>The project is grant dependent.  Funding ratio is 80% federal and 20% local.
There will be added maintenance costs for landscape brick pavers, street furniture, pedestrian lights, and irrigation systems.</t>
  </si>
  <si>
    <t>The project is currently being planned.  The FY23 component of the spending represents design, with construction planned in FY24.</t>
  </si>
  <si>
    <t xml:space="preserve">Mobile Column Lifts are required to safely lift a wide range of heavy duty vehicles quickly and efficiently. From water sewer vans and pumper trucks to PACE buses and Tower trucks, these mobiles lifts can safely handle them all.  </t>
  </si>
  <si>
    <t>The Front Lobby doors of the Fitness Center, both interior and exterior, will be replaced. 
The type of replacement will be determined by evaluation/quoted fee from vendor.</t>
  </si>
  <si>
    <t xml:space="preserve">The Front Lobby Doors will be under warranty for a period of time. The number of service calls to vendors and to PW for assistance will be reduced.  IT will ensure that replacement doors work with existing fitness center security systems, including the scheduling of opening/closing the building entrances/exits. </t>
  </si>
  <si>
    <t xml:space="preserve">The carpet and mondo flooring in Cardio/Weight Area of the Fitness Center will be replaced.
The type of flooring replacement and configuration will be determined by the vendor's evaluation/quoted fee. </t>
  </si>
  <si>
    <t>Replacement and reconfiguration of the carpet/mondo flooring will allow for expansion of the weight area. This is a request from not only our current membership base but the future of fitness workout. We believe this re-configuration of the fitness room will attract a younger membership base.  While we acknowledge increasing the weight area will decrease the cardio area, this will allow fitness staff to evaluate the use of cardio equipment, such as not repairing equipment (expense) that is end of life and not being used by members (waste of floor space).</t>
  </si>
  <si>
    <t>Labor, materials, and scaffold are required to install additional trapeze for all duct work hanging over pool area.</t>
  </si>
  <si>
    <t>One time expense for continued operations and safety.</t>
  </si>
  <si>
    <t>Replacement of two existing Gym HVAC RTUs.</t>
  </si>
  <si>
    <t xml:space="preserve">These are the last two original HVAC units to be replaced.  They are currently over 20 years old and have met their life expectancy.
Currently, the fitness center has no backup Gym HVAC RTU's that can be used during extreme weather conditions where temperatures fluctuate or in the case of RTU failure. The gymnasium is a multi-use fitness area that requires quality air circulation and temperature control. </t>
  </si>
  <si>
    <t>The Membership Service Desk (Front Desk) will be remodeled.</t>
  </si>
  <si>
    <t xml:space="preserve">This project will not be revenue producing and expenses are minor. The project will improve building aesthetics and potentially offer minor improvements to operations involving customers interacting with staff behind the counter. </t>
  </si>
  <si>
    <t>Provides necessary information of the Village’s water distribution system and increases the safety of the residents and businesses in Niles.</t>
  </si>
  <si>
    <t>Annual crack sealing of roads to prevent water infiltration.</t>
  </si>
  <si>
    <t>Replacement of pump #2 and installation of a new VFD on pump #4 at the Touhy Avenue Pump Station.</t>
  </si>
  <si>
    <t xml:space="preserve">The previous funding for replacement of motors and pumps and installing VFD's was $180,000.  Staff is anticipating a thirty-percent increase for materials.  </t>
  </si>
  <si>
    <t xml:space="preserve">Trees require maintenance.  In order to invest in the growth of Niles and its green infrastructure, Niles will need to commit funding to maintain village trees.  </t>
  </si>
  <si>
    <t>Sanitary sewer repair and lining for Greenleaf sewer in Chesterfield Gardens.</t>
  </si>
  <si>
    <t>Project will result in a reduction in the amount of calls for service for sewer cleaning to the Chesterfield Gardens.
Previous costs: $21,436 Engineering Design</t>
  </si>
  <si>
    <t>This is a TIF funded project.
Previous costs: $297,810 Engineering Design</t>
  </si>
  <si>
    <t>Pavement Rehabilitation Project from Touhy to Gross Point including watermain replacement, lighting, and bike improvements.</t>
  </si>
  <si>
    <t>The cross walks will need to be replaced every 10-years or so.  Replacement costs will be much less than the initial cost since much of the initial cost is related to removal of the brick paver walk.</t>
  </si>
  <si>
    <t xml:space="preserve">The sewer cleaning and televising program is to clean debris from both sanitary and storm lines and find structural deficiencies. </t>
  </si>
  <si>
    <t xml:space="preserve">Many of our current A/V and conferencing systems at the Village Hall (Council Chambers, 1st and 2nd Floor conference rooms), Police Station (training room), Fitness Center, and Family Services (Multi-Purpose rooms) must be refreshed as they have gone past their useful life. </t>
  </si>
  <si>
    <t>Securing the Village's critical infrastructure Water Supply Plant from cyberattacks by minimizing vulnerabilities.  Additional capabilities include capacity to monitor, gather, and process real-time data; directly interact with devices such as sensors, valves, pumps, motors, and more through human-machine interface (HMI) software; record events into a log file.</t>
  </si>
  <si>
    <t>Replace Liebert units in server room with modern equipment designed to handle additional IT infrastructure.</t>
  </si>
  <si>
    <t>Replace existing swing gate and man-door with a secure, motorized system similar to the Touhy Ave. and Franks Ave. access gates.</t>
  </si>
  <si>
    <t xml:space="preserve">In lieu of full truck replacements for specialty equipment, 4 Hooklift attachments will be built to serve multiple areas of the Public Works Operation. An asphalt "hot box" body, a Chipper Box, A Watering and De-Icing Tanker and a Flat Bed Trailer.  </t>
  </si>
  <si>
    <t>Replacement unit will serve as the primary street sweeper for sweeping and leaf-pickup operations.</t>
  </si>
  <si>
    <t>Page #</t>
  </si>
  <si>
    <t>HVAC Replacements (IT Room) at 1000 Civic Center Drive.</t>
  </si>
  <si>
    <t>Proj #</t>
  </si>
  <si>
    <t>Annual Street Improvement Program (FY23-25)</t>
  </si>
  <si>
    <t>Annual Street Improvement Program (FY26-28)</t>
  </si>
  <si>
    <t>FY23: $50,000 Design Engineering
FY24-27: $450,000 Construction
The cost and schedule is dependent on BPAG recommendation and grant funding</t>
  </si>
  <si>
    <t>A portion to all of the loan costs will be forgivable.
The Village would potentially be required to front the payments and request loan disbursement reimbursement.</t>
  </si>
  <si>
    <t xml:space="preserve">Project still in initial planning stages.  </t>
  </si>
  <si>
    <t>FY23: $220,000
FY24: TBD
Schedule is dependent on IDOT 
Previous costs: $40,000 for Phs 1 engineering cost share</t>
  </si>
  <si>
    <t>The  Village is in the process of designing sidewalk infill from on Golf Road from Dee Road to Washington Road, on Greenwood Avenue from Golf Road to Sunset Road, and Milwaukee Avenue from Golf Road to Maryland Street.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</si>
</sst>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5" formatCode="&quot;$&quot;#,##0_);\(&quot;$&quot;#,##0\)"/>
    <numFmt numFmtId="42" formatCode="_(&quot;$&quot;* #,##0_);_(&quot;$&quot;* \(#,##0\);_(&quot;$&quot;* &quot;-&quot;_);_(@_)"/>
    <numFmt numFmtId="44" formatCode="_(&quot;$&quot;* #,##0.00_);_(&quot;$&quot;* \(#,##0.00\);_(&quot;$&quot;* &quot;-&quot;??_);_(@_)"/>
    <numFmt numFmtId="164" formatCode="0#"/>
    <numFmt numFmtId="165" formatCode="_(&quot;$&quot;* #,##0_);_(&quot;$&quot;* \(#,##0\);_(&quot;$&quot;* &quot;-&quot;??_);_(@_)"/>
    <numFmt numFmtId="166" formatCode="0#.0"/>
    <numFmt numFmtId="167" formatCode="0.000%"/>
    <numFmt numFmtId="175" formatCode="&quot;$&quot;#,##0"/>
  </numFmts>
  <fonts count="22" x14ac:knownFonts="1">
    <font>
      <sz val="10"/>
      <name val="Arial"/>
    </font>
    <font>
      <sz val="6"/>
      <name val="Helvetica"/>
      <family val="2"/>
    </font>
    <font>
      <u/>
      <sz val="10"/>
      <color theme="10"/>
      <name val="Arial"/>
      <family val="2"/>
    </font>
    <font>
      <u/>
      <sz val="10"/>
      <color theme="11"/>
      <name val="Arial"/>
      <family val="2"/>
    </font>
    <font>
      <b/>
      <sz val="8"/>
      <name val="Arial Narrow"/>
      <family val="2"/>
    </font>
    <font>
      <sz val="8"/>
      <name val="Arial Narrow"/>
      <family val="2"/>
    </font>
    <font>
      <b/>
      <sz val="8"/>
      <color rgb="FF000000"/>
      <name val="Arial Narrow"/>
      <family val="2"/>
    </font>
    <font>
      <sz val="8"/>
      <color theme="0"/>
      <name val="Arial Narrow"/>
      <family val="2"/>
    </font>
    <font>
      <b/>
      <sz val="8"/>
      <color theme="0"/>
      <name val="Arial Narrow"/>
      <family val="2"/>
    </font>
    <font>
      <b/>
      <sz val="10"/>
      <color rgb="FF000000"/>
      <name val="Arial Narrow"/>
      <family val="2"/>
    </font>
    <font>
      <sz val="10"/>
      <color rgb="FF000000"/>
      <name val="Arial Narrow"/>
      <family val="2"/>
    </font>
    <font>
      <sz val="10"/>
      <name val="Arial"/>
      <family val="2"/>
    </font>
    <font>
      <sz val="9"/>
      <color indexed="81"/>
      <name val="Tahoma"/>
      <family val="2"/>
    </font>
    <font>
      <b/>
      <sz val="9"/>
      <color indexed="81"/>
      <name val="Tahoma"/>
      <family val="2"/>
    </font>
    <font>
      <sz val="8"/>
      <name val="Arial Narrow"/>
      <family val="2"/>
    </font>
    <font>
      <b/>
      <sz val="8"/>
      <name val="Arial Narrow"/>
      <family val="2"/>
    </font>
    <font>
      <b/>
      <sz val="8"/>
      <name val="Arial Narrow"/>
      <family val="2"/>
    </font>
    <font>
      <u/>
      <sz val="10"/>
      <color theme="10"/>
      <name val="Arial"/>
      <family val="2"/>
    </font>
    <font>
      <sz val="8"/>
      <name val="Arial Narrow"/>
      <family val="2"/>
    </font>
    <font>
      <b/>
      <u/>
      <sz val="10"/>
      <name val="Arial"/>
      <family val="2"/>
    </font>
    <font>
      <sz val="9"/>
      <color indexed="81"/>
      <name val="Tahoma"/>
      <charset val="1"/>
    </font>
    <font>
      <b/>
      <sz val="9"/>
      <color indexed="81"/>
      <name val="Tahoma"/>
      <charset val="1"/>
    </font>
  </fonts>
  <fills count="7">
    <fill>
      <patternFill patternType="none"/>
    </fill>
    <fill>
      <patternFill patternType="gray125"/>
    </fill>
    <fill>
      <patternFill patternType="solid">
        <fgColor theme="6" tint="0.79998168889431442"/>
        <bgColor indexed="64"/>
      </patternFill>
    </fill>
    <fill>
      <patternFill patternType="solid">
        <fgColor theme="1" tint="0.249977111117893"/>
        <bgColor indexed="64"/>
      </patternFill>
    </fill>
    <fill>
      <patternFill patternType="solid">
        <fgColor theme="4" tint="0.39997558519241921"/>
        <bgColor indexed="64"/>
      </patternFill>
    </fill>
    <fill>
      <patternFill patternType="solid">
        <fgColor rgb="FFFFFF00"/>
        <bgColor indexed="64"/>
      </patternFill>
    </fill>
    <fill>
      <patternFill patternType="solid">
        <fgColor theme="2" tint="-9.9978637043366805E-2"/>
        <bgColor indexed="64"/>
      </patternFill>
    </fill>
  </fills>
  <borders count="3">
    <border>
      <left/>
      <right/>
      <top/>
      <bottom/>
      <diagonal/>
    </border>
    <border>
      <left style="thin">
        <color auto="1"/>
      </left>
      <right/>
      <top/>
      <bottom/>
      <diagonal/>
    </border>
    <border>
      <left style="thin">
        <color auto="1"/>
      </left>
      <right style="thin">
        <color indexed="64"/>
      </right>
      <top/>
      <bottom/>
      <diagonal/>
    </border>
  </borders>
  <cellStyleXfs count="11">
    <xf numFmtId="0" fontId="0" fillId="0" borderId="0"/>
    <xf numFmtId="5" fontId="1"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4" fontId="11" fillId="0" borderId="0" applyFont="0" applyFill="0" applyBorder="0" applyAlignment="0" applyProtection="0"/>
    <xf numFmtId="9" fontId="11" fillId="0" borderId="0" applyFont="0" applyFill="0" applyBorder="0" applyAlignment="0" applyProtection="0"/>
    <xf numFmtId="0" fontId="17" fillId="0" borderId="0" applyNumberFormat="0" applyFill="0" applyBorder="0" applyAlignment="0" applyProtection="0"/>
  </cellStyleXfs>
  <cellXfs count="99">
    <xf numFmtId="0" fontId="0" fillId="0" borderId="0" xfId="0"/>
    <xf numFmtId="0" fontId="0" fillId="0" borderId="0" xfId="0" applyBorder="1"/>
    <xf numFmtId="0" fontId="5" fillId="0" borderId="0" xfId="1" applyNumberFormat="1" applyFont="1" applyBorder="1" applyAlignment="1" applyProtection="1">
      <alignment horizontal="right"/>
      <protection locked="0"/>
    </xf>
    <xf numFmtId="5" fontId="8" fillId="3" borderId="0" xfId="1" applyFont="1" applyFill="1" applyBorder="1" applyAlignment="1" applyProtection="1">
      <alignment horizontal="left"/>
    </xf>
    <xf numFmtId="49" fontId="5" fillId="0" borderId="0" xfId="1" applyNumberFormat="1" applyFont="1" applyBorder="1" applyAlignment="1" applyProtection="1">
      <alignment horizontal="center"/>
      <protection locked="0"/>
    </xf>
    <xf numFmtId="49" fontId="5" fillId="0" borderId="0" xfId="1" applyNumberFormat="1" applyFont="1" applyBorder="1" applyAlignment="1" applyProtection="1">
      <alignment horizontal="left"/>
      <protection locked="0"/>
    </xf>
    <xf numFmtId="49" fontId="5" fillId="0" borderId="0" xfId="1" applyNumberFormat="1" applyFont="1" applyBorder="1" applyAlignment="1" applyProtection="1">
      <alignment horizontal="left" wrapText="1"/>
      <protection locked="0"/>
    </xf>
    <xf numFmtId="49" fontId="5" fillId="0" borderId="0" xfId="1" applyNumberFormat="1" applyFont="1" applyBorder="1" applyAlignment="1" applyProtection="1">
      <alignment horizontal="right"/>
      <protection locked="0"/>
    </xf>
    <xf numFmtId="164" fontId="5" fillId="0" borderId="0" xfId="1" applyNumberFormat="1" applyFont="1" applyFill="1" applyBorder="1" applyAlignment="1" applyProtection="1">
      <alignment horizontal="center"/>
      <protection locked="0"/>
    </xf>
    <xf numFmtId="42" fontId="4" fillId="0" borderId="0" xfId="1" applyNumberFormat="1" applyFont="1" applyBorder="1" applyAlignment="1" applyProtection="1">
      <alignment horizontal="right"/>
      <protection locked="0"/>
    </xf>
    <xf numFmtId="42" fontId="5" fillId="0" borderId="0" xfId="1" applyNumberFormat="1" applyFont="1" applyBorder="1" applyAlignment="1" applyProtection="1">
      <alignment horizontal="right"/>
      <protection locked="0"/>
    </xf>
    <xf numFmtId="42" fontId="4" fillId="2" borderId="0" xfId="1" applyNumberFormat="1" applyFont="1" applyFill="1" applyBorder="1" applyAlignment="1" applyProtection="1">
      <alignment horizontal="right"/>
    </xf>
    <xf numFmtId="49" fontId="5" fillId="0" borderId="0" xfId="1" applyNumberFormat="1" applyFont="1" applyFill="1" applyBorder="1" applyAlignment="1" applyProtection="1">
      <alignment horizontal="left" wrapText="1"/>
      <protection locked="0"/>
    </xf>
    <xf numFmtId="42" fontId="0" fillId="0" borderId="0" xfId="0" applyNumberFormat="1" applyBorder="1"/>
    <xf numFmtId="49" fontId="5" fillId="5" borderId="0" xfId="1" applyNumberFormat="1" applyFont="1" applyFill="1" applyBorder="1" applyAlignment="1" applyProtection="1">
      <alignment horizontal="left" wrapText="1"/>
      <protection locked="0"/>
    </xf>
    <xf numFmtId="49" fontId="5" fillId="5" borderId="0" xfId="1" applyNumberFormat="1" applyFont="1" applyFill="1" applyBorder="1" applyAlignment="1" applyProtection="1">
      <alignment horizontal="left"/>
      <protection locked="0"/>
    </xf>
    <xf numFmtId="49" fontId="5" fillId="0" borderId="0" xfId="1" applyNumberFormat="1" applyFont="1" applyBorder="1" applyAlignment="1" applyProtection="1">
      <alignment horizontal="right" vertical="top"/>
      <protection locked="0"/>
    </xf>
    <xf numFmtId="42" fontId="4" fillId="0" borderId="0" xfId="1" applyNumberFormat="1" applyFont="1" applyFill="1" applyBorder="1" applyAlignment="1" applyProtection="1">
      <alignment horizontal="right"/>
      <protection locked="0"/>
    </xf>
    <xf numFmtId="166" fontId="5" fillId="0" borderId="0" xfId="1" applyNumberFormat="1" applyFont="1" applyFill="1" applyBorder="1" applyAlignment="1" applyProtection="1">
      <alignment horizontal="center"/>
      <protection locked="0"/>
    </xf>
    <xf numFmtId="167" fontId="5" fillId="0" borderId="0" xfId="9" applyNumberFormat="1" applyFont="1" applyFill="1" applyBorder="1" applyAlignment="1" applyProtection="1">
      <alignment horizontal="center"/>
      <protection locked="0"/>
    </xf>
    <xf numFmtId="165" fontId="5" fillId="0" borderId="0" xfId="8" applyNumberFormat="1" applyFont="1" applyBorder="1" applyAlignment="1" applyProtection="1">
      <alignment horizontal="right"/>
      <protection locked="0"/>
    </xf>
    <xf numFmtId="165" fontId="5" fillId="0" borderId="0" xfId="1" applyNumberFormat="1" applyFont="1" applyBorder="1" applyAlignment="1" applyProtection="1">
      <alignment horizontal="right"/>
      <protection locked="0"/>
    </xf>
    <xf numFmtId="49" fontId="5" fillId="0" borderId="0" xfId="1" applyNumberFormat="1" applyFont="1" applyBorder="1" applyAlignment="1" applyProtection="1">
      <alignment horizontal="right" wrapText="1"/>
      <protection locked="0"/>
    </xf>
    <xf numFmtId="42" fontId="5" fillId="0" borderId="0" xfId="1" applyNumberFormat="1" applyFont="1" applyFill="1" applyBorder="1" applyAlignment="1" applyProtection="1">
      <alignment horizontal="right"/>
      <protection locked="0"/>
    </xf>
    <xf numFmtId="5" fontId="8" fillId="4" borderId="0" xfId="1" applyFont="1" applyFill="1" applyBorder="1" applyAlignment="1" applyProtection="1">
      <alignment horizontal="right"/>
    </xf>
    <xf numFmtId="1" fontId="8" fillId="4" borderId="0" xfId="1" applyNumberFormat="1" applyFont="1" applyFill="1" applyBorder="1" applyAlignment="1" applyProtection="1">
      <alignment horizontal="center"/>
    </xf>
    <xf numFmtId="42" fontId="8" fillId="4" borderId="0" xfId="1" applyNumberFormat="1" applyFont="1" applyFill="1" applyBorder="1" applyAlignment="1" applyProtection="1">
      <alignment horizontal="right"/>
    </xf>
    <xf numFmtId="0" fontId="7" fillId="4" borderId="0" xfId="0" applyFont="1" applyFill="1" applyBorder="1" applyAlignment="1" applyProtection="1">
      <alignment horizontal="center"/>
    </xf>
    <xf numFmtId="42" fontId="5" fillId="0" borderId="1" xfId="1" applyNumberFormat="1" applyFont="1" applyBorder="1" applyAlignment="1" applyProtection="1">
      <alignment horizontal="right"/>
      <protection locked="0"/>
    </xf>
    <xf numFmtId="1" fontId="8" fillId="3" borderId="0" xfId="1" applyNumberFormat="1" applyFont="1" applyFill="1" applyBorder="1" applyAlignment="1" applyProtection="1">
      <alignment horizontal="left"/>
    </xf>
    <xf numFmtId="0" fontId="8" fillId="3" borderId="0" xfId="0" applyFont="1" applyFill="1" applyBorder="1" applyAlignment="1" applyProtection="1">
      <alignment horizontal="left"/>
    </xf>
    <xf numFmtId="3" fontId="8" fillId="3" borderId="0" xfId="1" applyNumberFormat="1" applyFont="1" applyFill="1" applyBorder="1" applyAlignment="1" applyProtection="1">
      <alignment horizontal="left"/>
    </xf>
    <xf numFmtId="0" fontId="0" fillId="0" borderId="0" xfId="0" applyBorder="1" applyAlignment="1">
      <alignment horizontal="left"/>
    </xf>
    <xf numFmtId="49" fontId="5" fillId="0" borderId="0" xfId="0" applyNumberFormat="1" applyFont="1" applyFill="1" applyBorder="1" applyAlignment="1" applyProtection="1">
      <alignment horizontal="left"/>
      <protection locked="0"/>
    </xf>
    <xf numFmtId="42" fontId="5" fillId="0" borderId="0" xfId="1" applyNumberFormat="1" applyFont="1" applyFill="1" applyAlignment="1" applyProtection="1">
      <alignment horizontal="right"/>
      <protection locked="0"/>
    </xf>
    <xf numFmtId="42" fontId="14" fillId="0" borderId="1" xfId="1" applyNumberFormat="1" applyFont="1" applyFill="1" applyBorder="1" applyAlignment="1" applyProtection="1">
      <alignment horizontal="right"/>
      <protection locked="0"/>
    </xf>
    <xf numFmtId="42" fontId="5" fillId="0" borderId="1" xfId="1" applyNumberFormat="1" applyFont="1" applyFill="1" applyBorder="1" applyAlignment="1" applyProtection="1">
      <alignment horizontal="right"/>
      <protection locked="0"/>
    </xf>
    <xf numFmtId="0" fontId="0" fillId="0" borderId="0" xfId="0" applyFill="1" applyBorder="1"/>
    <xf numFmtId="164" fontId="14" fillId="0" borderId="0" xfId="1" applyNumberFormat="1" applyFont="1" applyFill="1" applyAlignment="1" applyProtection="1">
      <alignment horizontal="center"/>
      <protection locked="0"/>
    </xf>
    <xf numFmtId="49" fontId="14" fillId="0" borderId="0" xfId="1" applyNumberFormat="1" applyFont="1" applyFill="1" applyAlignment="1" applyProtection="1">
      <alignment horizontal="left"/>
      <protection locked="0"/>
    </xf>
    <xf numFmtId="49" fontId="14" fillId="0" borderId="0" xfId="1" applyNumberFormat="1" applyFont="1" applyFill="1" applyAlignment="1" applyProtection="1">
      <alignment horizontal="left" wrapText="1"/>
      <protection locked="0"/>
    </xf>
    <xf numFmtId="49" fontId="14" fillId="0" borderId="0" xfId="1" applyNumberFormat="1" applyFont="1" applyFill="1" applyAlignment="1" applyProtection="1">
      <alignment horizontal="right"/>
      <protection locked="0"/>
    </xf>
    <xf numFmtId="0" fontId="14" fillId="0" borderId="0" xfId="1" applyNumberFormat="1" applyFont="1" applyFill="1" applyAlignment="1" applyProtection="1">
      <alignment horizontal="right"/>
      <protection locked="0"/>
    </xf>
    <xf numFmtId="42" fontId="15" fillId="0" borderId="0" xfId="1" applyNumberFormat="1" applyFont="1" applyFill="1" applyAlignment="1" applyProtection="1">
      <alignment horizontal="right"/>
      <protection locked="0"/>
    </xf>
    <xf numFmtId="42" fontId="14" fillId="0" borderId="0" xfId="1" applyNumberFormat="1" applyFont="1" applyFill="1" applyAlignment="1" applyProtection="1">
      <alignment horizontal="right"/>
      <protection locked="0"/>
    </xf>
    <xf numFmtId="49" fontId="14" fillId="0" borderId="0" xfId="0" applyNumberFormat="1" applyFont="1" applyFill="1" applyBorder="1" applyAlignment="1" applyProtection="1">
      <alignment horizontal="left"/>
      <protection locked="0"/>
    </xf>
    <xf numFmtId="49" fontId="5" fillId="0" borderId="0" xfId="1" applyNumberFormat="1" applyFont="1" applyFill="1" applyAlignment="1" applyProtection="1">
      <alignment horizontal="center"/>
      <protection locked="0"/>
    </xf>
    <xf numFmtId="49" fontId="5" fillId="0" borderId="0" xfId="1" applyNumberFormat="1" applyFont="1" applyFill="1" applyAlignment="1" applyProtection="1">
      <alignment horizontal="right"/>
      <protection locked="0"/>
    </xf>
    <xf numFmtId="49" fontId="5" fillId="0" borderId="0" xfId="1" applyNumberFormat="1" applyFont="1" applyFill="1" applyAlignment="1" applyProtection="1">
      <alignment horizontal="left" wrapText="1"/>
      <protection locked="0"/>
    </xf>
    <xf numFmtId="49" fontId="14" fillId="0" borderId="0" xfId="1" applyNumberFormat="1" applyFont="1" applyFill="1" applyAlignment="1" applyProtection="1">
      <alignment horizontal="center"/>
      <protection locked="0"/>
    </xf>
    <xf numFmtId="42" fontId="15" fillId="2" borderId="0" xfId="1" applyNumberFormat="1" applyFont="1" applyFill="1" applyAlignment="1" applyProtection="1">
      <alignment horizontal="right"/>
    </xf>
    <xf numFmtId="3" fontId="8" fillId="6" borderId="0" xfId="1" applyNumberFormat="1" applyFont="1" applyFill="1" applyBorder="1" applyAlignment="1" applyProtection="1">
      <alignment horizontal="left"/>
    </xf>
    <xf numFmtId="42" fontId="5" fillId="6" borderId="0" xfId="1" applyNumberFormat="1" applyFont="1" applyFill="1" applyBorder="1" applyAlignment="1" applyProtection="1">
      <alignment horizontal="right"/>
      <protection locked="0"/>
    </xf>
    <xf numFmtId="42" fontId="14" fillId="6" borderId="1" xfId="1" applyNumberFormat="1" applyFont="1" applyFill="1" applyBorder="1" applyAlignment="1" applyProtection="1">
      <alignment horizontal="right"/>
      <protection locked="0"/>
    </xf>
    <xf numFmtId="42" fontId="5" fillId="6" borderId="1" xfId="1" applyNumberFormat="1" applyFont="1" applyFill="1" applyBorder="1" applyAlignment="1" applyProtection="1">
      <alignment horizontal="right"/>
      <protection locked="0"/>
    </xf>
    <xf numFmtId="42" fontId="14" fillId="6" borderId="0" xfId="1" applyNumberFormat="1" applyFont="1" applyFill="1" applyBorder="1" applyAlignment="1" applyProtection="1">
      <alignment horizontal="right"/>
      <protection locked="0"/>
    </xf>
    <xf numFmtId="0" fontId="0" fillId="6" borderId="0" xfId="0" applyFill="1" applyBorder="1"/>
    <xf numFmtId="49" fontId="5" fillId="0" borderId="0" xfId="1" applyNumberFormat="1" applyFont="1" applyBorder="1" applyAlignment="1" applyProtection="1">
      <alignment horizontal="left" vertical="top"/>
      <protection locked="0"/>
    </xf>
    <xf numFmtId="49" fontId="5" fillId="0" borderId="0" xfId="1" applyNumberFormat="1" applyFont="1" applyFill="1" applyBorder="1" applyAlignment="1" applyProtection="1">
      <alignment horizontal="left"/>
      <protection locked="0"/>
    </xf>
    <xf numFmtId="42" fontId="8" fillId="4" borderId="1" xfId="1" applyNumberFormat="1" applyFont="1" applyFill="1" applyBorder="1" applyAlignment="1" applyProtection="1">
      <alignment horizontal="right"/>
    </xf>
    <xf numFmtId="49" fontId="14" fillId="0" borderId="0" xfId="0" applyNumberFormat="1" applyFont="1" applyFill="1" applyBorder="1" applyAlignment="1" applyProtection="1">
      <alignment horizontal="center"/>
      <protection locked="0"/>
    </xf>
    <xf numFmtId="3" fontId="8" fillId="6" borderId="1" xfId="1" applyNumberFormat="1" applyFont="1" applyFill="1" applyBorder="1" applyAlignment="1" applyProtection="1">
      <alignment horizontal="left"/>
    </xf>
    <xf numFmtId="0" fontId="0" fillId="6" borderId="1" xfId="0" applyFill="1" applyBorder="1"/>
    <xf numFmtId="42" fontId="4" fillId="0" borderId="0" xfId="1" applyNumberFormat="1" applyFont="1" applyFill="1" applyAlignment="1" applyProtection="1">
      <alignment horizontal="right"/>
      <protection locked="0"/>
    </xf>
    <xf numFmtId="42" fontId="16" fillId="0" borderId="0" xfId="1" applyNumberFormat="1" applyFont="1" applyFill="1" applyAlignment="1" applyProtection="1">
      <alignment horizontal="right"/>
      <protection locked="0"/>
    </xf>
    <xf numFmtId="164" fontId="17" fillId="0" borderId="0" xfId="10" applyNumberFormat="1" applyFill="1" applyBorder="1" applyAlignment="1" applyProtection="1">
      <alignment horizontal="center"/>
      <protection locked="0"/>
    </xf>
    <xf numFmtId="42" fontId="14" fillId="0" borderId="0" xfId="1" applyNumberFormat="1" applyFont="1" applyFill="1" applyBorder="1" applyAlignment="1" applyProtection="1">
      <alignment horizontal="right"/>
      <protection locked="0"/>
    </xf>
    <xf numFmtId="49" fontId="18" fillId="0" borderId="0" xfId="1" applyNumberFormat="1" applyFont="1" applyFill="1" applyAlignment="1" applyProtection="1">
      <alignment horizontal="center"/>
      <protection locked="0"/>
    </xf>
    <xf numFmtId="164" fontId="18" fillId="0" borderId="0" xfId="1" applyNumberFormat="1" applyFont="1" applyFill="1" applyAlignment="1" applyProtection="1">
      <alignment horizontal="center"/>
      <protection locked="0"/>
    </xf>
    <xf numFmtId="49" fontId="18" fillId="0" borderId="0" xfId="1" applyNumberFormat="1" applyFont="1" applyFill="1" applyAlignment="1" applyProtection="1">
      <alignment horizontal="left"/>
      <protection locked="0"/>
    </xf>
    <xf numFmtId="49" fontId="18" fillId="0" borderId="0" xfId="1" applyNumberFormat="1" applyFont="1" applyFill="1" applyAlignment="1" applyProtection="1">
      <alignment horizontal="left" wrapText="1"/>
      <protection locked="0"/>
    </xf>
    <xf numFmtId="49" fontId="18" fillId="0" borderId="0" xfId="1" applyNumberFormat="1" applyFont="1" applyFill="1" applyAlignment="1" applyProtection="1">
      <alignment horizontal="right"/>
      <protection locked="0"/>
    </xf>
    <xf numFmtId="0" fontId="18" fillId="0" borderId="0" xfId="1" applyNumberFormat="1" applyFont="1" applyFill="1" applyAlignment="1" applyProtection="1">
      <alignment horizontal="right"/>
      <protection locked="0"/>
    </xf>
    <xf numFmtId="42" fontId="16" fillId="6" borderId="0" xfId="1" applyNumberFormat="1" applyFont="1" applyFill="1" applyAlignment="1" applyProtection="1">
      <alignment horizontal="right"/>
      <protection locked="0"/>
    </xf>
    <xf numFmtId="42" fontId="18" fillId="0" borderId="1" xfId="1" applyNumberFormat="1" applyFont="1" applyFill="1" applyBorder="1" applyAlignment="1" applyProtection="1">
      <alignment horizontal="right"/>
      <protection locked="0"/>
    </xf>
    <xf numFmtId="42" fontId="18" fillId="0" borderId="0" xfId="1" applyNumberFormat="1" applyFont="1" applyFill="1" applyAlignment="1" applyProtection="1">
      <alignment horizontal="right"/>
      <protection locked="0"/>
    </xf>
    <xf numFmtId="49" fontId="18" fillId="0" borderId="0" xfId="0" applyNumberFormat="1" applyFont="1" applyFill="1" applyBorder="1" applyAlignment="1" applyProtection="1">
      <alignment horizontal="left"/>
      <protection locked="0"/>
    </xf>
    <xf numFmtId="164" fontId="17" fillId="0" borderId="0" xfId="10" applyNumberFormat="1" applyFill="1" applyAlignment="1" applyProtection="1">
      <alignment horizontal="center"/>
      <protection locked="0"/>
    </xf>
    <xf numFmtId="49" fontId="5" fillId="0" borderId="0" xfId="1" applyNumberFormat="1" applyFont="1" applyFill="1" applyAlignment="1" applyProtection="1">
      <alignment horizontal="left"/>
      <protection locked="0"/>
    </xf>
    <xf numFmtId="49" fontId="14" fillId="5" borderId="0" xfId="1" applyNumberFormat="1" applyFont="1" applyFill="1" applyAlignment="1" applyProtection="1">
      <alignment horizontal="left" wrapText="1"/>
      <protection locked="0"/>
    </xf>
    <xf numFmtId="0" fontId="0" fillId="0" borderId="0" xfId="0" applyAlignment="1">
      <alignment wrapText="1"/>
    </xf>
    <xf numFmtId="0" fontId="0" fillId="0" borderId="0" xfId="0" applyAlignment="1">
      <alignment horizontal="center" vertical="center"/>
    </xf>
    <xf numFmtId="0" fontId="0" fillId="0" borderId="0" xfId="0" applyAlignment="1">
      <alignment horizontal="left" vertical="top" wrapText="1"/>
    </xf>
    <xf numFmtId="0" fontId="19" fillId="0" borderId="0" xfId="0" applyFont="1" applyAlignment="1">
      <alignment horizontal="center" vertical="center"/>
    </xf>
    <xf numFmtId="0" fontId="19" fillId="0" borderId="0" xfId="0" applyFont="1" applyAlignment="1">
      <alignment horizontal="center" vertical="center" wrapText="1"/>
    </xf>
    <xf numFmtId="0" fontId="0" fillId="0" borderId="0" xfId="0" applyAlignment="1">
      <alignment horizontal="center" vertical="center" wrapText="1"/>
    </xf>
    <xf numFmtId="175" fontId="0" fillId="0" borderId="0" xfId="8" applyNumberFormat="1" applyFont="1" applyAlignment="1">
      <alignment horizontal="center" vertical="center"/>
    </xf>
    <xf numFmtId="49" fontId="5" fillId="0" borderId="0" xfId="1" applyNumberFormat="1" applyFont="1" applyBorder="1" applyAlignment="1" applyProtection="1">
      <alignment horizontal="left" vertical="top" wrapText="1"/>
      <protection locked="0"/>
    </xf>
    <xf numFmtId="0" fontId="19" fillId="0" borderId="2" xfId="0" applyFont="1" applyBorder="1" applyAlignment="1">
      <alignment horizontal="center" vertical="center"/>
    </xf>
    <xf numFmtId="0" fontId="11" fillId="0" borderId="0" xfId="0" applyFont="1" applyAlignment="1">
      <alignment horizontal="left" vertical="top" wrapText="1"/>
    </xf>
    <xf numFmtId="175" fontId="11" fillId="0" borderId="2" xfId="8" applyNumberFormat="1" applyFont="1" applyBorder="1" applyAlignment="1">
      <alignment horizontal="center" vertical="center"/>
    </xf>
    <xf numFmtId="0" fontId="11" fillId="0" borderId="2" xfId="0" applyFont="1" applyBorder="1"/>
    <xf numFmtId="0" fontId="0" fillId="5" borderId="0" xfId="0" applyFill="1" applyAlignment="1">
      <alignment horizontal="center" vertical="center"/>
    </xf>
    <xf numFmtId="0" fontId="0" fillId="5" borderId="0" xfId="0" applyFill="1" applyAlignment="1">
      <alignment horizontal="center" vertical="center" wrapText="1"/>
    </xf>
    <xf numFmtId="0" fontId="0" fillId="5" borderId="0" xfId="0" applyFill="1" applyAlignment="1">
      <alignment horizontal="left" vertical="top" wrapText="1"/>
    </xf>
    <xf numFmtId="0" fontId="0" fillId="5" borderId="0" xfId="0" applyFill="1"/>
    <xf numFmtId="175" fontId="11" fillId="5" borderId="2" xfId="8" applyNumberFormat="1" applyFont="1" applyFill="1" applyBorder="1" applyAlignment="1">
      <alignment horizontal="center" vertical="center"/>
    </xf>
    <xf numFmtId="175" fontId="0" fillId="5" borderId="0" xfId="8" applyNumberFormat="1" applyFont="1" applyFill="1" applyAlignment="1">
      <alignment horizontal="center" vertical="center"/>
    </xf>
    <xf numFmtId="5" fontId="8" fillId="4" borderId="0" xfId="1" applyFont="1" applyFill="1" applyBorder="1" applyAlignment="1" applyProtection="1">
      <alignment horizontal="left"/>
    </xf>
  </cellXfs>
  <cellStyles count="11">
    <cellStyle name="Currency" xfId="8" builtinId="4"/>
    <cellStyle name="Followed Hyperlink" xfId="3" builtinId="9" hidden="1"/>
    <cellStyle name="Followed Hyperlink" xfId="5" builtinId="9" hidden="1"/>
    <cellStyle name="Followed Hyperlink" xfId="7" builtinId="9" hidden="1"/>
    <cellStyle name="Hyperlink" xfId="2" builtinId="8" hidden="1"/>
    <cellStyle name="Hyperlink" xfId="4" builtinId="8" hidden="1"/>
    <cellStyle name="Hyperlink" xfId="6" builtinId="8" hidden="1"/>
    <cellStyle name="Hyperlink" xfId="10" builtinId="8"/>
    <cellStyle name="Normal" xfId="0" builtinId="0"/>
    <cellStyle name="Normal_Sheet1" xfId="1"/>
    <cellStyle name="Percent" xfId="9" builtinId="5"/>
  </cellStyles>
  <dxfs count="182">
    <dxf>
      <font>
        <b val="0"/>
        <i val="0"/>
        <strike val="0"/>
        <condense val="0"/>
        <extend val="0"/>
        <outline val="0"/>
        <shadow val="0"/>
        <u val="none"/>
        <vertAlign val="baseline"/>
        <sz val="8"/>
        <color auto="1"/>
        <name val="Arial Narrow"/>
        <scheme val="none"/>
      </font>
      <numFmt numFmtId="30"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1" indent="0" justifyLastLine="0" shrinkToFit="0" readingOrder="0"/>
      <protection locked="0" hidden="0"/>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theme="3"/>
      </font>
      <fill>
        <patternFill>
          <bgColor theme="3" tint="0.59996337778862885"/>
        </patternFill>
      </fill>
    </dxf>
    <dxf>
      <alignment horizontal="left" vertical="bottom" textRotation="0" wrapText="0" indent="0" justifyLastLine="0" shrinkToFit="0" readingOrder="0"/>
    </dxf>
    <dxf>
      <font>
        <b/>
        <i val="0"/>
        <strike val="0"/>
        <condense val="0"/>
        <extend val="0"/>
        <outline val="0"/>
        <shadow val="0"/>
        <u val="none"/>
        <vertAlign val="baseline"/>
        <sz val="8"/>
        <color auto="1"/>
        <name val="Arial Narrow"/>
        <scheme val="none"/>
      </font>
      <numFmt numFmtId="32" formatCode="_(&quot;$&quot;* #,##0_);_(&quot;$&quot;* \(#,##0\);_(&quot;$&quot;* &quot;-&quot;_);_(@_)"/>
      <fill>
        <patternFill patternType="solid">
          <fgColor indexed="64"/>
          <bgColor theme="6" tint="0.79998168889431442"/>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border diagonalUp="0" diagonalDown="0">
        <left style="thin">
          <color auto="1"/>
        </left>
        <right/>
        <top/>
        <bottom/>
        <vertical/>
        <horizontal/>
      </border>
      <protection locked="0" hidden="0"/>
    </dxf>
    <dxf>
      <font>
        <b/>
        <i val="0"/>
        <strike val="0"/>
        <condense val="0"/>
        <extend val="0"/>
        <outline val="0"/>
        <shadow val="0"/>
        <u val="none"/>
        <vertAlign val="baseline"/>
        <sz val="8"/>
        <color auto="1"/>
        <name val="Arial Narrow"/>
        <scheme val="none"/>
      </font>
      <numFmt numFmtId="32" formatCode="_(&quot;$&quot;* #,##0_);_(&quot;$&quot;* \(#,##0\);_(&quot;$&quot;* &quot;-&quot;_);_(@_)"/>
      <fill>
        <patternFill patternType="solid">
          <fgColor indexed="64"/>
          <bgColor theme="2" tint="-9.9978637043366805E-2"/>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0" formatCode="Genera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0" formatCode="Genera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alignment horizontal="right" vertical="bottom" textRotation="0" wrapText="0" indent="0" justifyLastLine="0" shrinkToFit="0" readingOrder="0"/>
      <protection locked="0" hidden="0"/>
    </dxf>
    <dxf>
      <font>
        <b/>
        <i val="0"/>
        <strike val="0"/>
        <condense val="0"/>
        <extend val="0"/>
        <outline val="0"/>
        <shadow val="0"/>
        <u val="none"/>
        <vertAlign val="baseline"/>
        <sz val="8"/>
        <color theme="0"/>
        <name val="Arial Narrow"/>
        <scheme val="none"/>
      </font>
      <numFmt numFmtId="3" formatCode="#,##0"/>
      <fill>
        <patternFill patternType="solid">
          <fgColor indexed="64"/>
          <bgColor theme="1" tint="0.249977111117893"/>
        </patternFill>
      </fill>
      <alignment horizontal="left" vertical="bottom" textRotation="0" wrapText="0" indent="0" justifyLastLine="0" shrinkToFit="0" readingOrder="0"/>
      <protection locked="1" hidden="0"/>
    </dxf>
    <dxf>
      <alignment horizontal="left" vertical="bottom" textRotation="0" wrapText="0" indent="0" justifyLastLine="0" shrinkToFit="0" readingOrder="0"/>
    </dxf>
    <dxf>
      <font>
        <b/>
        <i val="0"/>
        <strike val="0"/>
        <condense val="0"/>
        <extend val="0"/>
        <outline val="0"/>
        <shadow val="0"/>
        <u val="none"/>
        <vertAlign val="baseline"/>
        <sz val="8"/>
        <color auto="1"/>
        <name val="Arial Narrow"/>
        <scheme val="none"/>
      </font>
      <numFmt numFmtId="32" formatCode="_(&quot;$&quot;* #,##0_);_(&quot;$&quot;* \(#,##0\);_(&quot;$&quot;* &quot;-&quot;_);_(@_)"/>
      <fill>
        <patternFill patternType="solid">
          <fgColor indexed="64"/>
          <bgColor theme="6" tint="0.79998168889431442"/>
        </patternFill>
      </fill>
      <alignment horizontal="right" vertical="bottom" textRotation="0" wrapText="0" indent="0" justifyLastLine="0" shrinkToFit="0" readingOrder="0"/>
      <protection locked="1"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fill>
        <patternFill patternType="none">
          <fgColor indexed="64"/>
          <bgColor indexed="65"/>
        </patternFill>
      </fil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border diagonalUp="0" diagonalDown="0">
        <left style="thin">
          <color auto="1"/>
        </left>
        <right/>
        <top/>
        <bottom/>
        <vertical/>
        <horizontal/>
      </border>
      <protection locked="0" hidden="0"/>
    </dxf>
    <dxf>
      <font>
        <b/>
        <i val="0"/>
        <strike val="0"/>
        <condense val="0"/>
        <extend val="0"/>
        <outline val="0"/>
        <shadow val="0"/>
        <u val="none"/>
        <vertAlign val="baseline"/>
        <sz val="8"/>
        <color auto="1"/>
        <name val="Arial Narrow"/>
        <scheme val="none"/>
      </font>
      <numFmt numFmtId="32" formatCode="_(&quot;$&quot;* #,##0_);_(&quot;$&quot;* \(#,##0\);_(&quot;$&quot;* &quot;-&quot;_);_(@_)"/>
      <fill>
        <patternFill patternType="solid">
          <fgColor indexed="64"/>
          <bgColor theme="2" tint="-9.9978637043366805E-2"/>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i val="0"/>
        <strike val="0"/>
        <condense val="0"/>
        <extend val="0"/>
        <outline val="0"/>
        <shadow val="0"/>
        <u val="none"/>
        <vertAlign val="baseline"/>
        <sz val="8"/>
        <color auto="1"/>
        <name val="Arial Narrow"/>
        <scheme val="none"/>
      </font>
      <numFmt numFmtId="32" formatCode="_(&quot;$&quot;* #,##0_);_(&quot;$&quot;* \(#,##0\);_(&quot;$&quot;* &quot;-&quot;_);_(@_)"/>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0" formatCode="Genera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0" formatCode="General"/>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righ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1"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left"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164" formatCode="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numFmt numFmtId="30" formatCode="@"/>
      <alignment horizontal="center" vertical="bottom" textRotation="0" wrapText="0" indent="0" justifyLastLine="0" shrinkToFit="0" readingOrder="0"/>
      <protection locked="0" hidden="0"/>
    </dxf>
    <dxf>
      <font>
        <b val="0"/>
        <i val="0"/>
        <strike val="0"/>
        <condense val="0"/>
        <extend val="0"/>
        <outline val="0"/>
        <shadow val="0"/>
        <u val="none"/>
        <vertAlign val="baseline"/>
        <sz val="8"/>
        <color auto="1"/>
        <name val="Arial Narrow"/>
        <scheme val="none"/>
      </font>
      <alignment horizontal="right" vertical="bottom" textRotation="0" wrapText="0" indent="0" justifyLastLine="0" shrinkToFit="0" readingOrder="0"/>
      <protection locked="0" hidden="0"/>
    </dxf>
    <dxf>
      <font>
        <b/>
        <i val="0"/>
        <strike val="0"/>
        <condense val="0"/>
        <extend val="0"/>
        <outline val="0"/>
        <shadow val="0"/>
        <u val="none"/>
        <vertAlign val="baseline"/>
        <sz val="8"/>
        <color theme="0"/>
        <name val="Arial Narrow"/>
        <scheme val="none"/>
      </font>
      <numFmt numFmtId="3" formatCode="#,##0"/>
      <fill>
        <patternFill patternType="solid">
          <fgColor indexed="64"/>
          <bgColor theme="1" tint="0.249977111117893"/>
        </patternFill>
      </fill>
      <alignment horizontal="left" vertical="bottom" textRotation="0" wrapText="0" indent="0" justifyLastLine="0" shrinkToFit="0" readingOrder="0"/>
      <protection locked="1" hidden="0"/>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432FF"/>
      <color rgb="FF5F8FB4"/>
      <color rgb="FFBFCEC2"/>
      <color rgb="FF76A577"/>
      <color rgb="FFADCAB8"/>
      <color rgb="FFB1B3B3"/>
      <color rgb="FF284734"/>
      <color rgb="FF28724F"/>
      <color rgb="FF85B09A"/>
      <color rgb="FF5356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id="2" name="Table13" displayName="Table13" ref="A1:AH88" totalsRowShown="0" headerRowDxfId="181" dataDxfId="180" headerRowCellStyle="Normal_Sheet1" dataCellStyle="Normal_Sheet1">
  <autoFilter ref="A1:AH88"/>
  <sortState ref="A2:AG86">
    <sortCondition ref="J1:J87"/>
  </sortState>
  <tableColumns count="34">
    <tableColumn id="1" name="Dept. ID" dataDxfId="179" dataCellStyle="Normal_Sheet1"/>
    <tableColumn id="2" name="Project #" dataDxfId="178" dataCellStyle="Normal_Sheet1"/>
    <tableColumn id="3" name="SP Area" dataDxfId="177" dataCellStyle="Normal_Sheet1"/>
    <tableColumn id="4" name="CIP Category" dataDxfId="176"/>
    <tableColumn id="5" name="Project Title" dataDxfId="175" dataCellStyle="Normal_Sheet1"/>
    <tableColumn id="6" name="Description" dataDxfId="174" dataCellStyle="Normal_Sheet1"/>
    <tableColumn id="7" name="Justification" dataDxfId="173" dataCellStyle="Normal_Sheet1"/>
    <tableColumn id="8" name="Impact" dataDxfId="172" dataCellStyle="Normal_Sheet1"/>
    <tableColumn id="9" name="Fund Impact" dataDxfId="171" dataCellStyle="Normal_Sheet1"/>
    <tableColumn id="10" name="Priority Tier" dataDxfId="170" dataCellStyle="Normal_Sheet1"/>
    <tableColumn id="31" name="Elected Priority" dataDxfId="169" dataCellStyle="Normal_Sheet1"/>
    <tableColumn id="11" name="Project Rank" dataDxfId="168" dataCellStyle="Normal_Sheet1"/>
    <tableColumn id="12" name="Sunk Cost" dataDxfId="167" dataCellStyle="Normal_Sheet1"/>
    <tableColumn id="13" name="Cost Total" dataDxfId="166" dataCellStyle="Normal_Sheet1"/>
    <tableColumn id="14" name="FY23" dataDxfId="165" dataCellStyle="Normal_Sheet1"/>
    <tableColumn id="15" name="FY 24" dataDxfId="164" dataCellStyle="Normal_Sheet1"/>
    <tableColumn id="16" name="FY 25" dataDxfId="163" dataCellStyle="Normal_Sheet1"/>
    <tableColumn id="17" name="FY 26" dataDxfId="162" dataCellStyle="Normal_Sheet1"/>
    <tableColumn id="18" name="FY 27" dataDxfId="161" dataCellStyle="Normal_Sheet1"/>
    <tableColumn id="19" name="FY 28" dataDxfId="160" dataCellStyle="Normal_Sheet1"/>
    <tableColumn id="33" name="GF FY23" dataDxfId="159" dataCellStyle="Normal_Sheet1">
      <calculatedColumnFormula>IF(V2=0,0,MIN(O2,V2))</calculatedColumnFormula>
    </tableColumn>
    <tableColumn id="20" name="General Fund" dataDxfId="158" dataCellStyle="Normal_Sheet1"/>
    <tableColumn id="32" name="Fitness" dataDxfId="157" dataCellStyle="Normal_Sheet1"/>
    <tableColumn id="21" name="Capital Fund" dataDxfId="156" dataCellStyle="Normal_Sheet1"/>
    <tableColumn id="34" name="Street &amp; Bridge (210)" dataDxfId="155" dataCellStyle="Normal_Sheet1"/>
    <tableColumn id="30" name="MFT" dataDxfId="154" dataCellStyle="Normal_Sheet1"/>
    <tableColumn id="22" name="TIF" dataDxfId="153" dataCellStyle="Normal_Sheet1"/>
    <tableColumn id="23" name="Water Fund" dataDxfId="152" dataCellStyle="Normal_Sheet1"/>
    <tableColumn id="24" name="Auto Fund" dataDxfId="151" dataCellStyle="Normal_Sheet1"/>
    <tableColumn id="25" name="Cash " dataDxfId="150" dataCellStyle="Normal_Sheet1"/>
    <tableColumn id="26" name="Loan" dataDxfId="149" dataCellStyle="Normal_Sheet1"/>
    <tableColumn id="27" name="Bond" dataDxfId="148" dataCellStyle="Normal_Sheet1"/>
    <tableColumn id="28" name="Grants" dataDxfId="147" dataCellStyle="Normal_Sheet1"/>
    <tableColumn id="29" name="Funding Total" dataDxfId="146" dataCellStyle="Normal_Sheet1"/>
  </tableColumns>
  <tableStyleInfo showFirstColumn="0" showLastColumn="0" showRowStripes="1" showColumnStripes="0"/>
</table>
</file>

<file path=xl/tables/table2.xml><?xml version="1.0" encoding="utf-8"?>
<table xmlns="http://schemas.openxmlformats.org/spreadsheetml/2006/main" id="4" name="Table35" displayName="Table35" ref="AJ1:AJ6" totalsRowShown="0" headerRowDxfId="145">
  <autoFilter ref="AJ1:AJ6"/>
  <tableColumns count="1">
    <tableColumn id="1" name="SP Area"/>
  </tableColumns>
  <tableStyleInfo name="TableStyleMedium9" showFirstColumn="0" showLastColumn="0" showRowStripes="1" showColumnStripes="0"/>
</table>
</file>

<file path=xl/tables/table3.xml><?xml version="1.0" encoding="utf-8"?>
<table xmlns="http://schemas.openxmlformats.org/spreadsheetml/2006/main" id="1" name="Table1" displayName="Table1" ref="A1:AH90" totalsRowShown="0" headerRowDxfId="144" dataDxfId="143" headerRowCellStyle="Normal_Sheet1" dataCellStyle="Normal_Sheet1">
  <autoFilter ref="A1:AH90"/>
  <sortState ref="A2:AG89">
    <sortCondition ref="B1:B89"/>
  </sortState>
  <tableColumns count="34">
    <tableColumn id="1" name="Dept. ID" dataDxfId="142" dataCellStyle="Normal_Sheet1"/>
    <tableColumn id="2" name="Project #" dataDxfId="141" dataCellStyle="Normal_Sheet1"/>
    <tableColumn id="3" name="SP Area" dataDxfId="140" dataCellStyle="Normal_Sheet1"/>
    <tableColumn id="34" name="SP Area Secondary Category" dataDxfId="139" dataCellStyle="Normal_Sheet1"/>
    <tableColumn id="4" name="CIP Category" dataDxfId="138"/>
    <tableColumn id="5" name="Project Title" dataDxfId="2" dataCellStyle="Normal_Sheet1"/>
    <tableColumn id="6" name="Description" dataDxfId="0" dataCellStyle="Normal_Sheet1"/>
    <tableColumn id="7" name="Justification" dataDxfId="1" dataCellStyle="Normal_Sheet1"/>
    <tableColumn id="8" name="Impact" dataDxfId="137" dataCellStyle="Normal_Sheet1"/>
    <tableColumn id="9" name="Fund Impact" dataDxfId="136" dataCellStyle="Normal_Sheet1"/>
    <tableColumn id="10" name="Priority Tier" dataDxfId="135" dataCellStyle="Normal_Sheet1"/>
    <tableColumn id="31" name="Elected Priority" dataDxfId="134" dataCellStyle="Normal_Sheet1"/>
    <tableColumn id="11" name="Project Rank" dataDxfId="133" dataCellStyle="Normal_Sheet1"/>
    <tableColumn id="12" name="Sunk Cost" dataDxfId="132" dataCellStyle="Normal_Sheet1"/>
    <tableColumn id="13" name="Cost Total" dataDxfId="131" dataCellStyle="Normal_Sheet1"/>
    <tableColumn id="14" name="FY23" dataDxfId="130" dataCellStyle="Normal_Sheet1"/>
    <tableColumn id="15" name="FY 24" dataDxfId="129" dataCellStyle="Normal_Sheet1"/>
    <tableColumn id="16" name="FY 25" dataDxfId="128" dataCellStyle="Normal_Sheet1"/>
    <tableColumn id="17" name="FY 26" dataDxfId="127" dataCellStyle="Normal_Sheet1"/>
    <tableColumn id="18" name="FY 27" dataDxfId="126" dataCellStyle="Normal_Sheet1"/>
    <tableColumn id="19" name="FY 28" dataDxfId="125" dataCellStyle="Normal_Sheet1"/>
    <tableColumn id="33" name="GF FY23" dataDxfId="124" dataCellStyle="Normal_Sheet1">
      <calculatedColumnFormula>IF(W2=0,0,MIN(P2,W2))</calculatedColumnFormula>
    </tableColumn>
    <tableColumn id="20" name="General Fund" dataDxfId="123" dataCellStyle="Normal_Sheet1"/>
    <tableColumn id="32" name="Fitness" dataDxfId="122" dataCellStyle="Normal_Sheet1"/>
    <tableColumn id="21" name="Capital Fund" dataDxfId="121" dataCellStyle="Normal_Sheet1"/>
    <tableColumn id="30" name="MFT" dataDxfId="120" dataCellStyle="Normal_Sheet1"/>
    <tableColumn id="22" name="TIF" dataDxfId="119" dataCellStyle="Normal_Sheet1"/>
    <tableColumn id="23" name="Water Fund" dataDxfId="118" dataCellStyle="Normal_Sheet1"/>
    <tableColumn id="24" name="Auto Fund" dataDxfId="117" dataCellStyle="Normal_Sheet1"/>
    <tableColumn id="25" name="Cash " dataDxfId="116" dataCellStyle="Normal_Sheet1"/>
    <tableColumn id="26" name="Loan" dataDxfId="115" dataCellStyle="Normal_Sheet1"/>
    <tableColumn id="27" name="Bond" dataDxfId="114" dataCellStyle="Normal_Sheet1"/>
    <tableColumn id="28" name="Grants" dataDxfId="113" dataCellStyle="Normal_Sheet1"/>
    <tableColumn id="29" name="Funding Total" dataDxfId="112" dataCellStyle="Normal_Sheet1"/>
  </tableColumns>
  <tableStyleInfo showFirstColumn="0" showLastColumn="0" showRowStripes="1" showColumnStripes="0"/>
</table>
</file>

<file path=xl/tables/table4.xml><?xml version="1.0" encoding="utf-8"?>
<table xmlns="http://schemas.openxmlformats.org/spreadsheetml/2006/main" id="3" name="Table3" displayName="Table3" ref="AJ1:AJ7" totalsRowShown="0" headerRowDxfId="111">
  <autoFilter ref="AJ1:AJ7"/>
  <tableColumns count="1">
    <tableColumn id="1" name="SP Area"/>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blurRad="63500" dist="38099" dir="2700000" algn="ctr" rotWithShape="0">
                  <a:srgbClr val="000000">
                    <a:alpha val="74998"/>
                  </a:srgbClr>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3" Type="http://schemas.openxmlformats.org/officeDocument/2006/relationships/hyperlink" Target="../../../Shared/Shared/Budgets/FY%202023/CIP%20-%20Capital%20Improvement%20Program/Revisions%20to%20Org.%20Submissions/CIP%20Rv%20-%20440%20and%20472%20Replacements.pdf" TargetMode="External"/><Relationship Id="rId18" Type="http://schemas.openxmlformats.org/officeDocument/2006/relationships/hyperlink" Target="../../../Shared/Shared/Budgets/FY%202023/CIP%20-%20Capital%20Improvement%20Program/Revisions%20to%20Org.%20Submissions/CIP%20Rv%20-%20Detective%20Sedan%20Replacement%20104%20and%20107.pdf" TargetMode="External"/><Relationship Id="rId26" Type="http://schemas.openxmlformats.org/officeDocument/2006/relationships/hyperlink" Target="../../../Shared/Shared/Budgets/FY%202023/CIP%20-%20Capital%20Improvement%20Program/Revisions%20to%20Org.%20Submissions/CIP%20Rv%20-%20PW%20Exterior%20Man%20Doors.pdf" TargetMode="External"/><Relationship Id="rId39" Type="http://schemas.openxmlformats.org/officeDocument/2006/relationships/hyperlink" Target="../../../Shared/Shared/Budgets/FY%202023/CIP%20-%20Capital%20Improvement%20Program/Revisions%20to%20Org.%20Submissions/CIP%20Rv%20-%20Sewer%20Cleaning%20and%20Televising%20Program.pdf" TargetMode="External"/><Relationship Id="rId21" Type="http://schemas.openxmlformats.org/officeDocument/2006/relationships/hyperlink" Target="../../../Shared/Shared/Budgets/FY%202023/CIP%20-%20Capital%20Improvement%20Program/Revisions%20to%20Org.%20Submissions/CIP%20Rv%20-%20Hooklift.pdf" TargetMode="External"/><Relationship Id="rId34" Type="http://schemas.openxmlformats.org/officeDocument/2006/relationships/hyperlink" Target="../../../Shared/Shared/Budgets/FY%202023/CIP%20-%20Capital%20Improvement%20Program/Revisions%20to%20Org.%20Submissions/CIP%20Rv%20-%20Tree%20Planting.pdf" TargetMode="External"/><Relationship Id="rId42" Type="http://schemas.openxmlformats.org/officeDocument/2006/relationships/hyperlink" Target="../../../Shared/Shared/Budgets/FY%202023/CIP%20-%20Capital%20Improvement%20Program/Revisions%20to%20Org.%20Submissions/CIP%20Rv%20-%20IT%20Infrastructure.pdf" TargetMode="External"/><Relationship Id="rId47" Type="http://schemas.openxmlformats.org/officeDocument/2006/relationships/hyperlink" Target="../../../Shared/Shared/Budgets/FY%202023/CIP%20-%20Capital%20Improvement%20Program/Revisions%20to%20Org.%20Submissions/CIP%20Rv%20-%20Bike%20&amp;%20Ped%20Update.pdf" TargetMode="External"/><Relationship Id="rId50" Type="http://schemas.openxmlformats.org/officeDocument/2006/relationships/hyperlink" Target="../../../Shared/Shared/Budgets/FY%202023/CIP%20-%20Capital%20Improvement%20Program/Revisions%20to%20Org.%20Submissions/CIP%20Rv%20-%20Golf_Greenwood.pdf" TargetMode="External"/><Relationship Id="rId55" Type="http://schemas.openxmlformats.org/officeDocument/2006/relationships/hyperlink" Target="../../../Shared/Shared/Budgets/FY%202023/CIP%20-%20Capital%20Improvement%20Program/Revisions%20to%20Org.%20Submissions/CIP%20Rv%20-%20Gross%20Point%20Touhy.pdf" TargetMode="External"/><Relationship Id="rId63" Type="http://schemas.openxmlformats.org/officeDocument/2006/relationships/hyperlink" Target="../../../Shared/Shared/Budgets/FY%202023/CIP%20-%20Capital%20Improvement%20Program/Revisions%20to%20Org.%20Submissions/CIP%20Rv%20-%20IEPA%20Water%20service.pdf" TargetMode="External"/><Relationship Id="rId68" Type="http://schemas.openxmlformats.org/officeDocument/2006/relationships/hyperlink" Target="../../../Shared/Shared/Budgets/FY%202023/CIP%20-%20Capital%20Improvement%20Program/Revisions%20to%20Org.%20Submissions/CIP%20Rv%20-%20Oketo.pdf" TargetMode="External"/><Relationship Id="rId76" Type="http://schemas.openxmlformats.org/officeDocument/2006/relationships/hyperlink" Target="../../../Shared/Shared/Budgets/FY%202023/CIP%20-%20Capital%20Improvement%20Program/Revisions%20to%20Org.%20Submissions/CIP%20Rv%20-%20Touhy%20Watermain.pdf" TargetMode="External"/><Relationship Id="rId84" Type="http://schemas.openxmlformats.org/officeDocument/2006/relationships/table" Target="../tables/table4.xml"/><Relationship Id="rId7" Type="http://schemas.openxmlformats.org/officeDocument/2006/relationships/hyperlink" Target="../../../Shared/Shared/Budgets/FY%202023/CIP%20-%20Capital%20Improvement%20Program/Revisions%20to%20Org.%20Submissions/CIP%20Rv%20-%20Fitness%20Pool%20Duct%20Work%20Form.pdf" TargetMode="External"/><Relationship Id="rId71" Type="http://schemas.openxmlformats.org/officeDocument/2006/relationships/hyperlink" Target="../../../Shared/Shared/Budgets/FY%202023/CIP%20-%20Capital%20Improvement%20Program/Revisions%20to%20Org.%20Submissions/CIP%20Rv%20-%20Milwaukee%20Streetscape%20Phase%20V.pdf" TargetMode="External"/><Relationship Id="rId2" Type="http://schemas.openxmlformats.org/officeDocument/2006/relationships/hyperlink" Target="../../../Shared/Shared/Budgets/FY%202023/CIP%20-%20Capital%20Improvement%20Program/Revisions%20to%20Org.%20Submissions/CIP%20Rv%20-%20Fitness%20Flooring.pdf" TargetMode="External"/><Relationship Id="rId16" Type="http://schemas.openxmlformats.org/officeDocument/2006/relationships/hyperlink" Target="../../../Shared/Shared/Budgets/FY%202023/CIP%20-%20Capital%20Improvement%20Program/Revisions%20to%20Org.%20Submissions/CIP%20Rv%20-%20999%20Civic%20Center%20Drive%20HVAC%20Replacement.pdf" TargetMode="External"/><Relationship Id="rId29" Type="http://schemas.openxmlformats.org/officeDocument/2006/relationships/hyperlink" Target="../../../Shared/Shared/Budgets/FY%202023/CIP%20-%20Capital%20Improvement%20Program/Revisions%20to%20Org.%20Submissions/CIP%20Rv%20-%20Replace%2011%20General%20Government%20Vehicles%20with%208%20Electric%20Motor%20Pool%20Vehicles.pdf" TargetMode="External"/><Relationship Id="rId11" Type="http://schemas.openxmlformats.org/officeDocument/2006/relationships/hyperlink" Target="../../../Shared/Shared/Budgets/FY%202023/CIP%20-%20Capital%20Improvement%20Program/Revisions%20to%20Org.%20Submissions/CIP%20Rv%20-%20License%20Plate%20Reader.pdf" TargetMode="External"/><Relationship Id="rId24" Type="http://schemas.openxmlformats.org/officeDocument/2006/relationships/hyperlink" Target="../../../Shared/Shared/Budgets/FY%202023/CIP%20-%20Capital%20Improvement%20Program/Revisions%20to%20Org.%20Submissions/CIP%20Rv%20-%20PD%20Exterior%20Man%20Doors.pdf" TargetMode="External"/><Relationship Id="rId32" Type="http://schemas.openxmlformats.org/officeDocument/2006/relationships/hyperlink" Target="../../../Shared/Shared/Budgets/FY%202023/CIP%20-%20Capital%20Improvement%20Program/Revisions%20to%20Org.%20Submissions/CIP%20Rv%20-%20Salt%20Dome.pdf" TargetMode="External"/><Relationship Id="rId37" Type="http://schemas.openxmlformats.org/officeDocument/2006/relationships/hyperlink" Target="../../../Shared/Shared/Budgets/FY%202023/CIP%20-%20Capital%20Improvement%20Program/Revisions%20to%20Org.%20Submissions/CIP%20Rv%20-%20Truck%20Wash%20Restoration.pdf" TargetMode="External"/><Relationship Id="rId40" Type="http://schemas.openxmlformats.org/officeDocument/2006/relationships/hyperlink" Target="../../../Shared/Shared/Budgets/FY%202023/CIP%20-%20Capital%20Improvement%20Program/Revisions%20to%20Org.%20Submissions/CIP%20Rv%20-%20IT%20AV%20Video%20Conferencing.pdf" TargetMode="External"/><Relationship Id="rId45" Type="http://schemas.openxmlformats.org/officeDocument/2006/relationships/hyperlink" Target="../../../Shared/Shared/Budgets/FY%202023/CIP%20-%20Capital%20Improvement%20Program/Revisions%20to%20Org.%20Submissions/CIP%20Rv%20-%20IT%20EndUser%20Referesh.pdf" TargetMode="External"/><Relationship Id="rId53" Type="http://schemas.openxmlformats.org/officeDocument/2006/relationships/hyperlink" Target="../../../Shared/Shared/Budgets/FY%202023/CIP%20-%20Capital%20Improvement%20Program/Revisions%20to%20Org.%20Submissions/CIP%20Rv%20-%20Oakton%20Neighborhood%20Connect.pdf" TargetMode="External"/><Relationship Id="rId58" Type="http://schemas.openxmlformats.org/officeDocument/2006/relationships/hyperlink" Target="../../../Shared/Shared/Budgets/FY%202023/CIP%20-%20Capital%20Improvement%20Program/Revisions%20to%20Org.%20Submissions/CIP%20Rv%20-%20Caldwell%20Sign.pdf" TargetMode="External"/><Relationship Id="rId66" Type="http://schemas.openxmlformats.org/officeDocument/2006/relationships/hyperlink" Target="../../../Shared/Shared/Budgets/FY%202023/CIP%20-%20Capital%20Improvement%20Program/Revisions%20to%20Org.%20Submissions/CIP%20Rv%20-%20Fire%20Engine%20Replacement.pdf" TargetMode="External"/><Relationship Id="rId74" Type="http://schemas.openxmlformats.org/officeDocument/2006/relationships/hyperlink" Target="../../../Shared/Shared/Budgets/FY%202023/CIP%20-%20Capital%20Improvement%20Program/Revisions%20to%20Org.%20Submissions/CIP%20Rv%20-%20Touhy%20Lights.pdf" TargetMode="External"/><Relationship Id="rId79" Type="http://schemas.openxmlformats.org/officeDocument/2006/relationships/hyperlink" Target="../../../Shared/Shared/Budgets/FY%202023/CIP%20-%20Capital%20Improvement%20Program/Revisions%20to%20Org.%20Submissions/CIP%20Rv%20-%20HVAC%20Replacement%20VH.pdf" TargetMode="External"/><Relationship Id="rId5" Type="http://schemas.openxmlformats.org/officeDocument/2006/relationships/hyperlink" Target="../../../Shared/Shared/Budgets/FY%202023/CIP%20-%20Capital%20Improvement%20Program/Revisions%20to%20Org.%20Submissions/CIP%20Rv%20-%20Fitness%20HVAC.pdf" TargetMode="External"/><Relationship Id="rId61" Type="http://schemas.openxmlformats.org/officeDocument/2006/relationships/hyperlink" Target="../../../Shared/Shared/Budgets/FY%202023/CIP%20-%20Capital%20Improvement%20Program/Revisions%20to%20Org.%20Submissions/CIP%20Rv%20-%20GreenAlley.pdf" TargetMode="External"/><Relationship Id="rId82" Type="http://schemas.openxmlformats.org/officeDocument/2006/relationships/vmlDrawing" Target="../drawings/vmlDrawing2.vml"/><Relationship Id="rId19" Type="http://schemas.openxmlformats.org/officeDocument/2006/relationships/hyperlink" Target="../../../Shared/Shared/Budgets/FY%202023/CIP%20-%20Capital%20Improvement%20Program/Revisions%20to%20Org.%20Submissions/CIP%20Rv%20-%20Employee%20Parking%20Area%20Gate%20and%20Man%20Door.pdf" TargetMode="External"/><Relationship Id="rId4" Type="http://schemas.openxmlformats.org/officeDocument/2006/relationships/hyperlink" Target="../../../Shared/Shared/Budgets/FY%202023/CIP%20-%20Capital%20Improvement%20Program/Revisions%20to%20Org.%20Submissions/CIP%20Rv%20%20-%20Fitness%20Front%20Lobby%20Door.pdf" TargetMode="External"/><Relationship Id="rId9" Type="http://schemas.openxmlformats.org/officeDocument/2006/relationships/hyperlink" Target="../../../Shared/Shared/Budgets/FY%202023/CIP%20-%20Capital%20Improvement%20Program/Revisions%20to%20Org.%20Submissions/CIP%20Rv%20-%20Concrete%20Driveway%20Replacement.pdf" TargetMode="External"/><Relationship Id="rId14" Type="http://schemas.openxmlformats.org/officeDocument/2006/relationships/hyperlink" Target="../../../Shared/Shared/Budgets/FY%202023/CIP%20-%20Capital%20Improvement%20Program/Revisions%20to%20Org.%20Submissions/CIP%20Rv%20-%20478%20Sewer%20Van.pdf" TargetMode="External"/><Relationship Id="rId22" Type="http://schemas.openxmlformats.org/officeDocument/2006/relationships/hyperlink" Target="../../../Shared/Shared/Budgets/FY%202023/CIP%20-%20Capital%20Improvement%20Program/Revisions%20to%20Org.%20Submissions/CIP%20Rv%20-%20Lower%20Level%20Mechanical%20Roof%20and%20Access%20Door.pdf" TargetMode="External"/><Relationship Id="rId27" Type="http://schemas.openxmlformats.org/officeDocument/2006/relationships/hyperlink" Target="../../../Shared/Shared/Budgets/FY%202023/CIP%20-%20Capital%20Improvement%20Program/Revisions%20to%20Org.%20Submissions/CIP%20Rv%20-%20PW%20HVAC%20Replacement.pdf" TargetMode="External"/><Relationship Id="rId30" Type="http://schemas.openxmlformats.org/officeDocument/2006/relationships/hyperlink" Target="../../../Shared/Shared/Budgets/FY%202023/CIP%20-%20Capital%20Improvement%20Program/Revisions%20to%20Org.%20Submissions/CIP%20Rv%20-%20Replacement%20of%20Exterior%20Door%20and%20Frames%20at%201000%20Civic%20Center%20Drive.pdf" TargetMode="External"/><Relationship Id="rId35" Type="http://schemas.openxmlformats.org/officeDocument/2006/relationships/hyperlink" Target="../../../Shared/Shared/Budgets/FY%202023/CIP%20-%20Capital%20Improvement%20Program/Revisions%20to%20Org.%20Submissions/CIP%20Rv%20-%20Tree%20Trimming.pdf" TargetMode="External"/><Relationship Id="rId43" Type="http://schemas.openxmlformats.org/officeDocument/2006/relationships/hyperlink" Target="../../../Shared/Shared/Budgets/FY%202023/CIP%20-%20Capital%20Improvement%20Program/Revisions%20to%20Org.%20Submissions/CIP%20Rv%20-%20IT%20O365.pdf" TargetMode="External"/><Relationship Id="rId48" Type="http://schemas.openxmlformats.org/officeDocument/2006/relationships/hyperlink" Target="../../../Shared/Shared/Budgets/FY%202023/CIP%20-%20Capital%20Improvement%20Program/Revisions%20to%20Org.%20Submissions/CIP%20Rv%20-%20Bunker%20Hill.pdf" TargetMode="External"/><Relationship Id="rId56" Type="http://schemas.openxmlformats.org/officeDocument/2006/relationships/hyperlink" Target="../../../Shared/Shared/Budgets/FY%202023/CIP%20-%20Capital%20Improvement%20Program/Revisions%20to%20Org.%20Submissions/CIP%20Rv%20-%20Touhy%20Bridge.pdf" TargetMode="External"/><Relationship Id="rId64" Type="http://schemas.openxmlformats.org/officeDocument/2006/relationships/hyperlink" Target="../../../Shared/Shared/Budgets/FY%202023/CIP%20-%20Capital%20Improvement%20Program/Revisions%20to%20Org.%20Submissions/CIP%20Rv%20-%20Melvina.pdf" TargetMode="External"/><Relationship Id="rId69" Type="http://schemas.openxmlformats.org/officeDocument/2006/relationships/hyperlink" Target="../../../Shared/Shared/Budgets/FY%202023/CIP%20-%20Capital%20Improvement%20Program/Revisions%20to%20Org.%20Submissions/CIP%20Rv%20-%20Senior%20Center.pdf" TargetMode="External"/><Relationship Id="rId77" Type="http://schemas.openxmlformats.org/officeDocument/2006/relationships/hyperlink" Target="../../../Shared/Shared/Budgets/FY%202023/CIP%20-%20Capital%20Improvement%20Program/Revisions%20to%20Org.%20Submissions/CIP%20Rv%20-%20USACE.pdf" TargetMode="External"/><Relationship Id="rId8" Type="http://schemas.openxmlformats.org/officeDocument/2006/relationships/hyperlink" Target="../../../Shared/Shared/Budgets/FY%202023/CIP%20-%20Capital%20Improvement%20Program/Revisions%20to%20Org.%20Submissions/CIP%20Rv%20-%20Ambulance%20Replacement.pdf" TargetMode="External"/><Relationship Id="rId51" Type="http://schemas.openxmlformats.org/officeDocument/2006/relationships/hyperlink" Target="../../../Shared/Shared/Budgets/FY%202023/CIP%20-%20Capital%20Improvement%20Program/Revisions%20to%20Org.%20Submissions/CIP%20Rv%20-%20Milwaukee%20Road%20(Jonquil_Monroe).pdf" TargetMode="External"/><Relationship Id="rId72" Type="http://schemas.openxmlformats.org/officeDocument/2006/relationships/hyperlink" Target="../../../Shared/Shared/Budgets/FY%202023/CIP%20-%20Capital%20Improvement%20Program/Revisions%20to%20Org.%20Submissions/CIP%20Rv%20-%20Milwaukee%20Streetscape%20Phase%20VII.pdf" TargetMode="External"/><Relationship Id="rId80" Type="http://schemas.openxmlformats.org/officeDocument/2006/relationships/hyperlink" Target="../../../Shared/Shared/Budgets/FY%202023/CIP%20-%20Capital%20Improvement%20Program/Revisions%20to%20Org.%20Submissions/CIP%20Rv%20-%20Village%20Hall%20Entrance%20CIP%20Request%20Form.pdf" TargetMode="External"/><Relationship Id="rId85" Type="http://schemas.openxmlformats.org/officeDocument/2006/relationships/comments" Target="../comments2.xml"/><Relationship Id="rId3" Type="http://schemas.openxmlformats.org/officeDocument/2006/relationships/hyperlink" Target="../../../Shared/Shared/Budgets/FY%202023/CIP%20-%20Capital%20Improvement%20Program/Revisions%20to%20Org.%20Submissions/CIP%20Rv%20-%20Hydrant%20Flushing%20&amp;%20Testing.pdf" TargetMode="External"/><Relationship Id="rId12" Type="http://schemas.openxmlformats.org/officeDocument/2006/relationships/hyperlink" Target="../../../Shared/Shared/Budgets/FY%202023/CIP%20-%20Capital%20Improvement%20Program/Revisions%20to%20Org.%20Submissions/CIP%20Rv%20-%20Police%20Training%20Room%20Update.pdf" TargetMode="External"/><Relationship Id="rId17" Type="http://schemas.openxmlformats.org/officeDocument/2006/relationships/hyperlink" Target="../../../Shared/Shared/Budgets/FY%202023/CIP%20-%20Capital%20Improvement%20Program/Revisions%20to%20Org.%20Submissions/CIP%20Rv%20-%20Crack%20Sealing.pdf" TargetMode="External"/><Relationship Id="rId25" Type="http://schemas.openxmlformats.org/officeDocument/2006/relationships/hyperlink" Target="../../../Shared/Shared/Budgets/FY%202023/CIP%20-%20Capital%20Improvement%20Program/Revisions%20to%20Org.%20Submissions/CIP%20Rv%20-%20PD%20HVAC%20Replacement.pdf" TargetMode="External"/><Relationship Id="rId33" Type="http://schemas.openxmlformats.org/officeDocument/2006/relationships/hyperlink" Target="../../../Shared/Shared/Budgets/FY%202023/CIP%20-%20Capital%20Improvement%20Program/Revisions%20to%20Org.%20Submissions/CIP%20Rv%20-%20Traffic%20Signal%20Maintenance.pdf" TargetMode="External"/><Relationship Id="rId38" Type="http://schemas.openxmlformats.org/officeDocument/2006/relationships/hyperlink" Target="../../../Shared/Shared/Budgets/FY%202023/CIP%20-%20Capital%20Improvement%20Program/Revisions%20to%20Org.%20Submissions/CIP%20Rv%20-%20Sewer%20Lining%20Program.pdf" TargetMode="External"/><Relationship Id="rId46" Type="http://schemas.openxmlformats.org/officeDocument/2006/relationships/hyperlink" Target="../../../Shared/Shared/Budgets/FY%202023/CIP%20-%20Capital%20Improvement%20Program/Revisions%20to%20Org.%20Submissions/CIP%20Rv%20-%20Fire%20Station%202%20.pdf" TargetMode="External"/><Relationship Id="rId59" Type="http://schemas.openxmlformats.org/officeDocument/2006/relationships/hyperlink" Target="../../../Shared/Shared/Budgets/FY%202023/CIP%20-%20Capital%20Improvement%20Program/Revisions%20to%20Org.%20Submissions/CIP%20Rv%20-%20Emergency%20water%20services.pdf" TargetMode="External"/><Relationship Id="rId67" Type="http://schemas.openxmlformats.org/officeDocument/2006/relationships/hyperlink" Target="../../../Shared/Shared/Budgets/FY%202023/CIP%20-%20Capital%20Improvement%20Program/Revisions%20to%20Org.%20Submissions/CIP%20Rv%20-%20Mulford.pdf" TargetMode="External"/><Relationship Id="rId20" Type="http://schemas.openxmlformats.org/officeDocument/2006/relationships/hyperlink" Target="../../../Shared/Shared/Budgets/FY%202023/CIP%20-%20Capital%20Improvement%20Program/Revisions%20to%20Org.%20Submissions/CIP%20Rv%20-%20Heavy%20Duty%20Mobile%20Truck%20Lifts.pdf" TargetMode="External"/><Relationship Id="rId41" Type="http://schemas.openxmlformats.org/officeDocument/2006/relationships/hyperlink" Target="../../../Shared/Shared/Budgets/FY%202023/CIP%20-%20Capital%20Improvement%20Program/Revisions%20to%20Org.%20Submissions/CIP%20Rv%20-%20IT%20EndUser%20Referesh.pdf" TargetMode="External"/><Relationship Id="rId54" Type="http://schemas.openxmlformats.org/officeDocument/2006/relationships/hyperlink" Target="../../../Shared/Shared/Budgets/FY%202023/CIP%20-%20Capital%20Improvement%20Program/Revisions%20to%20Org.%20Submissions/CIP%20Rv%20-%20Shermer.pdf" TargetMode="External"/><Relationship Id="rId62" Type="http://schemas.openxmlformats.org/officeDocument/2006/relationships/hyperlink" Target="../../../Shared/Shared/Budgets/FY%202023/CIP%20-%20Capital%20Improvement%20Program/Revisions%20to%20Org.%20Submissions/CIP%20Rv%20-%20Greenleaf.pdf" TargetMode="External"/><Relationship Id="rId70" Type="http://schemas.openxmlformats.org/officeDocument/2006/relationships/hyperlink" Target="../../../Shared/Shared/Budgets/FY%202023/CIP%20-%20Capital%20Improvement%20Program/Revisions%20to%20Org.%20Submissions/CIP%20Rv%20-%20Streets%20Bond%2023-25.pdf" TargetMode="External"/><Relationship Id="rId75" Type="http://schemas.openxmlformats.org/officeDocument/2006/relationships/hyperlink" Target="../../../Shared/Shared/Budgets/FY%202023/CIP%20-%20Capital%20Improvement%20Program/Revisions%20to%20Org.%20Submissions/CIP%20Rv%20-%20Touhy%20Sign.pdf" TargetMode="External"/><Relationship Id="rId83" Type="http://schemas.openxmlformats.org/officeDocument/2006/relationships/table" Target="../tables/table3.xml"/><Relationship Id="rId1" Type="http://schemas.openxmlformats.org/officeDocument/2006/relationships/hyperlink" Target="../../../Shared/Shared/Budgets/FY%202023/CIP%20-%20Capital%20Improvement%20Program/Revisions%20to%20Org.%20Submissions/7000%20Touhy%20Roof%20Restoration%20CIP%20Request%20Form%20%5bPresentation%5d.pdf" TargetMode="External"/><Relationship Id="rId6" Type="http://schemas.openxmlformats.org/officeDocument/2006/relationships/hyperlink" Target="../../../Shared/Shared/Budgets/FY%202023/CIP%20-%20Capital%20Improvement%20Program/Revisions%20to%20Org.%20Submissions/CIP%20Rv%20-%20Fitness%20Membership%20Service%20Desk.pdf" TargetMode="External"/><Relationship Id="rId15" Type="http://schemas.openxmlformats.org/officeDocument/2006/relationships/hyperlink" Target="../../../Shared/Shared/Budgets/FY%202023/CIP%20-%20Capital%20Improvement%20Program/Revisions%20to%20Org.%20Submissions/CIP%20Rv%20-%20499%20Street%20Sweeper%20Replacement.pdf" TargetMode="External"/><Relationship Id="rId23" Type="http://schemas.openxmlformats.org/officeDocument/2006/relationships/hyperlink" Target="../../../Shared/Shared/Budgets/FY%202023/CIP%20-%20Capital%20Improvement%20Program/Revisions%20to%20Org.%20Submissions/CIP%20Rv%20-%20Minor%20Asphalt.pdf" TargetMode="External"/><Relationship Id="rId28" Type="http://schemas.openxmlformats.org/officeDocument/2006/relationships/hyperlink" Target="../../../Shared/Shared/Budgets/FY%202023/CIP%20-%20Capital%20Improvement%20Program/Revisions%20to%20Org.%20Submissions/CIP%20Rv%20-%20Repair_Replacement%20of%20Exterior%20Walls,Gutters%20and%20Soffits.pdf" TargetMode="External"/><Relationship Id="rId36" Type="http://schemas.openxmlformats.org/officeDocument/2006/relationships/hyperlink" Target="../../../Shared/Shared/Budgets/FY%202023/CIP%20-%20Capital%20Improvement%20Program/Revisions%20to%20Org.%20Submissions/CIP%20Rv%20-%20Tree%20Removal%20Program.pdf" TargetMode="External"/><Relationship Id="rId49" Type="http://schemas.openxmlformats.org/officeDocument/2006/relationships/hyperlink" Target="../../../Shared/Shared/Budgets/FY%202023/CIP%20-%20Capital%20Improvement%20Program/Revisions%20to%20Org.%20Submissions/CIP%20Rv%20-%20Cleveland_crossings.pdf" TargetMode="External"/><Relationship Id="rId57" Type="http://schemas.openxmlformats.org/officeDocument/2006/relationships/hyperlink" Target="../../../Shared/Shared/Budgets/FY%202023/CIP%20-%20Capital%20Improvement%20Program/Revisions%20to%20Org.%20Submissions/CIP%20Rv%20-%20Valve%20Exercising%20Program.pdf" TargetMode="External"/><Relationship Id="rId10" Type="http://schemas.openxmlformats.org/officeDocument/2006/relationships/hyperlink" Target="../../../Shared/Shared/Budgets/FY%202023/CIP%20-%20Capital%20Improvement%20Program/Revisions%20to%20Org.%20Submissions/CIP%20Rv%20-%20Entrance%20and%20Roadway%20Signage.pdf" TargetMode="External"/><Relationship Id="rId31" Type="http://schemas.openxmlformats.org/officeDocument/2006/relationships/hyperlink" Target="../../../Shared/Shared/Budgets/FY%202023/CIP%20-%20Capital%20Improvement%20Program/Revisions%20to%20Org.%20Submissions/CIP%20Rv%20-%20ReplacementPump2&amp;4.pdf" TargetMode="External"/><Relationship Id="rId44" Type="http://schemas.openxmlformats.org/officeDocument/2006/relationships/hyperlink" Target="../../../Shared/Shared/Budgets/FY%202023/CIP%20-%20Capital%20Improvement%20Program/Revisions%20to%20Org.%20Submissions/CIP%20Rv%20-%20IT%20SCADA%20Security.pdf" TargetMode="External"/><Relationship Id="rId52" Type="http://schemas.openxmlformats.org/officeDocument/2006/relationships/hyperlink" Target="../../../Shared/Shared/Budgets/FY%202023/CIP%20-%20Capital%20Improvement%20Program/Revisions%20to%20Org.%20Submissions/CIP%20Rv%20-%20Oakton%20Crossing.pdf" TargetMode="External"/><Relationship Id="rId60" Type="http://schemas.openxmlformats.org/officeDocument/2006/relationships/hyperlink" Target="../../../Shared/Shared/Budgets/FY%202023/CIP%20-%20Capital%20Improvement%20Program/Revisions%20to%20Org.%20Submissions/CIP%20Rv%20-%20Flagpoles.pdf" TargetMode="External"/><Relationship Id="rId65" Type="http://schemas.openxmlformats.org/officeDocument/2006/relationships/hyperlink" Target="../../../Shared/Shared/Budgets/FY%202023/CIP%20-%20Capital%20Improvement%20Program/Revisions%20to%20Org.%20Submissions/CIP%20Rv%20-%20Milwaukee%20crosswalks.pdf" TargetMode="External"/><Relationship Id="rId73" Type="http://schemas.openxmlformats.org/officeDocument/2006/relationships/hyperlink" Target="../../../Shared/Shared/Budgets/FY%202023/CIP%20-%20Capital%20Improvement%20Program/Revisions%20to%20Org.%20Submissions/CIP%20Rv%20-%20Streets%20Bond%2026-27.pdf" TargetMode="External"/><Relationship Id="rId78" Type="http://schemas.openxmlformats.org/officeDocument/2006/relationships/hyperlink" Target="../../../Shared/Shared/Budgets/FY%202023/CIP%20-%20Capital%20Improvement%20Program/Revisions%20to%20Org.%20Submissions/CIP%20Rv%20-%20Watermain%20repalcement%20program%20FY24%20-27.pdf" TargetMode="External"/><Relationship Id="rId8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Shared/Shared/Budgets/FY%202023/CIP%20-%20Capital%20Improvement%20Program/Revisions%20to%20Org.%20Submissions/CIP%20Rv%20-%20VH%20HVAC%20Replacement.pdf" TargetMode="External"/><Relationship Id="rId2" Type="http://schemas.openxmlformats.org/officeDocument/2006/relationships/hyperlink" Target="../../../Shared/Shared/Budgets/FY%202023/CIP%20-%20Capital%20Improvement%20Program/Revisions%20to%20Org.%20Submissions/CIP%20Rv%20-%20Vestibule%20Walkway%20Restoration.pdf" TargetMode="External"/><Relationship Id="rId1" Type="http://schemas.openxmlformats.org/officeDocument/2006/relationships/hyperlink" Target="../../../Shared/Shared/Budgets/FY%202023/CIP%20-%20Capital%20Improvement%20Program/Revisions%20to%20Org.%20Submissions/CIP%20Rv%20-%20Village%20Hall%20Parking%20Garage%20Security%20and%20Thermal%20Intrusion%20Upgrade.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94"/>
  <sheetViews>
    <sheetView workbookViewId="0"/>
    <sheetView workbookViewId="1"/>
  </sheetViews>
  <sheetFormatPr defaultColWidth="9.140625" defaultRowHeight="12.75" x14ac:dyDescent="0.2"/>
  <cols>
    <col min="1" max="1" width="7.7109375" style="1" bestFit="1" customWidth="1"/>
    <col min="2" max="2" width="8.140625" style="1" bestFit="1" customWidth="1"/>
    <col min="3" max="3" width="27.7109375" style="1" bestFit="1" customWidth="1"/>
    <col min="4" max="4" width="12.85546875" style="1" bestFit="1" customWidth="1"/>
    <col min="5" max="5" width="59.42578125" style="1" bestFit="1" customWidth="1"/>
    <col min="6" max="9" width="8.140625" style="1" customWidth="1"/>
    <col min="10" max="10" width="10.85546875" style="1" customWidth="1"/>
    <col min="11" max="11" width="10.85546875" style="1" hidden="1" customWidth="1"/>
    <col min="12" max="12" width="11.42578125" style="1" hidden="1" customWidth="1"/>
    <col min="13" max="13" width="9.85546875" style="1" hidden="1" customWidth="1"/>
    <col min="14" max="14" width="9.7109375" style="1" customWidth="1"/>
    <col min="15" max="20" width="9.140625" style="1"/>
    <col min="21" max="21" width="12" style="62" customWidth="1"/>
    <col min="22" max="22" width="12" style="1" customWidth="1"/>
    <col min="24" max="25" width="12" style="1" customWidth="1"/>
    <col min="26" max="27" width="11.5703125" style="1" customWidth="1"/>
    <col min="28" max="28" width="9.140625" style="1"/>
    <col min="29" max="29" width="10.7109375" style="1" customWidth="1"/>
    <col min="30" max="30" width="10.140625" style="1" customWidth="1"/>
    <col min="31" max="33" width="9.140625" style="1"/>
    <col min="34" max="34" width="10.28515625" style="1" bestFit="1" customWidth="1"/>
    <col min="35" max="35" width="12.28515625" style="1" customWidth="1"/>
    <col min="36" max="36" width="9.140625" style="1"/>
    <col min="37" max="37" width="10.5703125" style="1" customWidth="1"/>
    <col min="38" max="38" width="9.7109375" style="1" bestFit="1" customWidth="1"/>
    <col min="39" max="16384" width="9.140625" style="1"/>
  </cols>
  <sheetData>
    <row r="1" spans="1:37" s="32" customFormat="1" ht="13.5" x14ac:dyDescent="0.25">
      <c r="A1" s="3" t="s">
        <v>0</v>
      </c>
      <c r="B1" s="29" t="s">
        <v>370</v>
      </c>
      <c r="C1" s="3" t="s">
        <v>12</v>
      </c>
      <c r="D1" s="30" t="s">
        <v>361</v>
      </c>
      <c r="E1" s="3" t="s">
        <v>363</v>
      </c>
      <c r="F1" s="3" t="s">
        <v>364</v>
      </c>
      <c r="G1" s="3" t="s">
        <v>365</v>
      </c>
      <c r="H1" s="3" t="s">
        <v>366</v>
      </c>
      <c r="I1" s="3" t="s">
        <v>367</v>
      </c>
      <c r="J1" s="3" t="s">
        <v>368</v>
      </c>
      <c r="K1" s="3" t="s">
        <v>383</v>
      </c>
      <c r="L1" s="29" t="s">
        <v>369</v>
      </c>
      <c r="M1" s="29" t="s">
        <v>373</v>
      </c>
      <c r="N1" s="3" t="s">
        <v>374</v>
      </c>
      <c r="O1" s="3" t="s">
        <v>372</v>
      </c>
      <c r="P1" s="3" t="s">
        <v>7</v>
      </c>
      <c r="Q1" s="3" t="s">
        <v>8</v>
      </c>
      <c r="R1" s="3" t="s">
        <v>9</v>
      </c>
      <c r="S1" s="3" t="s">
        <v>10</v>
      </c>
      <c r="T1" s="3" t="s">
        <v>11</v>
      </c>
      <c r="U1" s="61" t="s">
        <v>420</v>
      </c>
      <c r="V1" s="31" t="s">
        <v>1</v>
      </c>
      <c r="W1" s="31" t="s">
        <v>394</v>
      </c>
      <c r="X1" s="31" t="s">
        <v>358</v>
      </c>
      <c r="Y1" s="31" t="s">
        <v>423</v>
      </c>
      <c r="Z1" s="31" t="s">
        <v>381</v>
      </c>
      <c r="AA1" s="31" t="s">
        <v>352</v>
      </c>
      <c r="AB1" s="31" t="s">
        <v>2</v>
      </c>
      <c r="AC1" s="31" t="s">
        <v>353</v>
      </c>
      <c r="AD1" s="31" t="s">
        <v>3</v>
      </c>
      <c r="AE1" s="3" t="s">
        <v>4</v>
      </c>
      <c r="AF1" s="3" t="s">
        <v>5</v>
      </c>
      <c r="AG1" s="31" t="s">
        <v>6</v>
      </c>
      <c r="AH1" s="31" t="s">
        <v>371</v>
      </c>
      <c r="AJ1" s="32" t="s">
        <v>12</v>
      </c>
    </row>
    <row r="2" spans="1:37" ht="13.5" x14ac:dyDescent="0.25">
      <c r="A2" s="4" t="s">
        <v>65</v>
      </c>
      <c r="B2" s="8">
        <v>1</v>
      </c>
      <c r="C2" s="5" t="s">
        <v>377</v>
      </c>
      <c r="D2" s="33" t="s">
        <v>359</v>
      </c>
      <c r="E2" s="6" t="s">
        <v>71</v>
      </c>
      <c r="F2" s="7" t="s">
        <v>72</v>
      </c>
      <c r="G2" s="7" t="s">
        <v>73</v>
      </c>
      <c r="H2" s="7" t="s">
        <v>74</v>
      </c>
      <c r="I2" s="7" t="s">
        <v>75</v>
      </c>
      <c r="J2" s="2">
        <v>3</v>
      </c>
      <c r="K2" s="2"/>
      <c r="L2" s="8"/>
      <c r="M2" s="8"/>
      <c r="N2" s="9">
        <v>1325000</v>
      </c>
      <c r="O2" s="9" t="s">
        <v>89</v>
      </c>
      <c r="P2" s="9" t="s">
        <v>89</v>
      </c>
      <c r="Q2" s="9" t="s">
        <v>89</v>
      </c>
      <c r="R2" s="9" t="s">
        <v>89</v>
      </c>
      <c r="S2" s="9" t="s">
        <v>89</v>
      </c>
      <c r="T2" s="9" t="s">
        <v>89</v>
      </c>
      <c r="U2" s="52">
        <f t="shared" ref="U2:U33" si="0">IF(V2=0,0,MIN(O2,V2))</f>
        <v>0</v>
      </c>
      <c r="V2" s="28"/>
      <c r="W2" s="10"/>
      <c r="X2" s="10"/>
      <c r="Y2" s="10"/>
      <c r="Z2" s="10"/>
      <c r="AA2" s="10"/>
      <c r="AB2" s="10"/>
      <c r="AC2" s="10"/>
      <c r="AD2" s="10"/>
      <c r="AE2" s="10"/>
      <c r="AF2" s="10"/>
      <c r="AG2" s="10">
        <f>N2</f>
        <v>1325000</v>
      </c>
      <c r="AH2" s="11">
        <f t="shared" ref="AH2:AH21" si="1">SUM(V2:AG2)</f>
        <v>1325000</v>
      </c>
      <c r="AJ2" s="1" t="s">
        <v>380</v>
      </c>
    </row>
    <row r="3" spans="1:37" ht="13.5" x14ac:dyDescent="0.25">
      <c r="A3" s="4" t="s">
        <v>65</v>
      </c>
      <c r="B3" s="8">
        <v>2</v>
      </c>
      <c r="C3" s="5" t="s">
        <v>377</v>
      </c>
      <c r="D3" s="33" t="s">
        <v>359</v>
      </c>
      <c r="E3" s="6" t="s">
        <v>386</v>
      </c>
      <c r="F3" s="7" t="s">
        <v>90</v>
      </c>
      <c r="G3" s="7" t="s">
        <v>91</v>
      </c>
      <c r="H3" s="7" t="s">
        <v>92</v>
      </c>
      <c r="I3" s="7" t="s">
        <v>93</v>
      </c>
      <c r="J3" s="2">
        <v>1</v>
      </c>
      <c r="K3" s="2"/>
      <c r="L3" s="8"/>
      <c r="M3" s="8"/>
      <c r="N3" s="9">
        <f t="shared" ref="N3:N29" si="2">SUM(O3:T3)</f>
        <v>150000</v>
      </c>
      <c r="O3" s="9">
        <v>150000</v>
      </c>
      <c r="P3" s="9" t="s">
        <v>89</v>
      </c>
      <c r="Q3" s="9" t="s">
        <v>89</v>
      </c>
      <c r="R3" s="9" t="s">
        <v>89</v>
      </c>
      <c r="S3" s="9" t="s">
        <v>89</v>
      </c>
      <c r="T3" s="9" t="s">
        <v>89</v>
      </c>
      <c r="U3" s="54">
        <f t="shared" si="0"/>
        <v>150000</v>
      </c>
      <c r="V3" s="10">
        <f>Table13[[#This Row],[FY23]]</f>
        <v>150000</v>
      </c>
      <c r="W3" s="10"/>
      <c r="X3" s="10"/>
      <c r="Y3" s="10"/>
      <c r="Z3" s="10"/>
      <c r="AA3" s="10"/>
      <c r="AB3" s="10"/>
      <c r="AC3" s="10"/>
      <c r="AD3" s="10"/>
      <c r="AE3" s="10"/>
      <c r="AF3" s="10"/>
      <c r="AG3" s="10"/>
      <c r="AH3" s="11">
        <f t="shared" si="1"/>
        <v>150000</v>
      </c>
      <c r="AJ3" s="1" t="s">
        <v>379</v>
      </c>
    </row>
    <row r="4" spans="1:37" ht="13.5" x14ac:dyDescent="0.25">
      <c r="A4" s="4" t="s">
        <v>94</v>
      </c>
      <c r="B4" s="8">
        <v>3</v>
      </c>
      <c r="C4" s="5" t="s">
        <v>377</v>
      </c>
      <c r="D4" s="33" t="s">
        <v>359</v>
      </c>
      <c r="E4" s="6" t="s">
        <v>95</v>
      </c>
      <c r="F4" s="7" t="s">
        <v>96</v>
      </c>
      <c r="G4" s="7" t="s">
        <v>97</v>
      </c>
      <c r="H4" s="7" t="s">
        <v>98</v>
      </c>
      <c r="I4" s="6"/>
      <c r="J4" s="2">
        <v>3</v>
      </c>
      <c r="K4" s="2"/>
      <c r="L4" s="8"/>
      <c r="M4" s="8"/>
      <c r="N4" s="9">
        <f t="shared" si="2"/>
        <v>0</v>
      </c>
      <c r="O4" s="9" t="s">
        <v>89</v>
      </c>
      <c r="P4" s="9" t="s">
        <v>89</v>
      </c>
      <c r="Q4" s="9" t="s">
        <v>89</v>
      </c>
      <c r="R4" s="9" t="s">
        <v>89</v>
      </c>
      <c r="S4" s="9" t="s">
        <v>89</v>
      </c>
      <c r="T4" s="9" t="s">
        <v>89</v>
      </c>
      <c r="U4" s="52">
        <f t="shared" si="0"/>
        <v>0</v>
      </c>
      <c r="V4" s="28"/>
      <c r="W4" s="10"/>
      <c r="X4" s="10"/>
      <c r="Y4" s="10"/>
      <c r="Z4" s="10"/>
      <c r="AA4" s="10"/>
      <c r="AB4" s="10"/>
      <c r="AC4" s="10"/>
      <c r="AD4" s="10"/>
      <c r="AE4" s="10"/>
      <c r="AF4" s="10"/>
      <c r="AG4" s="10"/>
      <c r="AH4" s="11">
        <f t="shared" si="1"/>
        <v>0</v>
      </c>
      <c r="AJ4" s="1" t="s">
        <v>378</v>
      </c>
    </row>
    <row r="5" spans="1:37" ht="13.5" x14ac:dyDescent="0.25">
      <c r="A5" s="4" t="s">
        <v>65</v>
      </c>
      <c r="B5" s="8">
        <v>10</v>
      </c>
      <c r="C5" s="5" t="s">
        <v>377</v>
      </c>
      <c r="D5" s="33" t="s">
        <v>359</v>
      </c>
      <c r="E5" s="12" t="s">
        <v>161</v>
      </c>
      <c r="F5" s="7" t="s">
        <v>162</v>
      </c>
      <c r="G5" s="7" t="s">
        <v>163</v>
      </c>
      <c r="H5" s="7" t="s">
        <v>164</v>
      </c>
      <c r="I5" s="7" t="s">
        <v>165</v>
      </c>
      <c r="J5" s="2">
        <v>1</v>
      </c>
      <c r="K5" s="2"/>
      <c r="L5" s="8"/>
      <c r="M5" s="9">
        <v>49600.82</v>
      </c>
      <c r="N5" s="9">
        <f t="shared" si="2"/>
        <v>580000</v>
      </c>
      <c r="O5" s="9">
        <v>580000</v>
      </c>
      <c r="P5" s="9"/>
      <c r="Q5" s="9"/>
      <c r="R5" s="9"/>
      <c r="S5" s="9"/>
      <c r="T5" s="9"/>
      <c r="U5" s="54">
        <f t="shared" si="0"/>
        <v>112100.82</v>
      </c>
      <c r="V5" s="10">
        <f>112100.82</f>
        <v>112100.82</v>
      </c>
      <c r="W5" s="10"/>
      <c r="X5" s="10"/>
      <c r="Y5" s="10"/>
      <c r="Z5" s="10"/>
      <c r="AA5" s="10"/>
      <c r="AB5" s="10"/>
      <c r="AC5" s="10"/>
      <c r="AD5" s="10"/>
      <c r="AE5" s="10"/>
      <c r="AF5" s="10"/>
      <c r="AG5" s="10">
        <f>375000+112500+30000</f>
        <v>517500</v>
      </c>
      <c r="AH5" s="11">
        <f t="shared" si="1"/>
        <v>629600.82000000007</v>
      </c>
      <c r="AJ5" s="1" t="s">
        <v>377</v>
      </c>
    </row>
    <row r="6" spans="1:37" ht="13.5" x14ac:dyDescent="0.25">
      <c r="A6" s="4" t="s">
        <v>65</v>
      </c>
      <c r="B6" s="8">
        <v>12</v>
      </c>
      <c r="C6" s="5" t="s">
        <v>377</v>
      </c>
      <c r="D6" s="33" t="s">
        <v>359</v>
      </c>
      <c r="E6" s="14" t="s">
        <v>171</v>
      </c>
      <c r="F6" s="7" t="s">
        <v>172</v>
      </c>
      <c r="G6" s="7" t="s">
        <v>173</v>
      </c>
      <c r="H6" s="7" t="s">
        <v>174</v>
      </c>
      <c r="I6" s="7" t="s">
        <v>175</v>
      </c>
      <c r="J6" s="2">
        <v>1</v>
      </c>
      <c r="K6" s="2"/>
      <c r="L6" s="8"/>
      <c r="M6" s="9">
        <v>40000</v>
      </c>
      <c r="N6" s="9">
        <f t="shared" si="2"/>
        <v>220000</v>
      </c>
      <c r="O6" s="9">
        <v>220000</v>
      </c>
      <c r="P6" s="9" t="s">
        <v>89</v>
      </c>
      <c r="Q6" s="9"/>
      <c r="R6" s="9"/>
      <c r="S6" s="9"/>
      <c r="T6" s="9"/>
      <c r="U6" s="54">
        <f t="shared" si="0"/>
        <v>220000</v>
      </c>
      <c r="V6" s="10">
        <f>Table13[[#This Row],[Cost Total]]</f>
        <v>220000</v>
      </c>
      <c r="W6" s="10"/>
      <c r="X6" s="10"/>
      <c r="Y6" s="10"/>
      <c r="Z6" s="10"/>
      <c r="AA6" s="10"/>
      <c r="AB6" s="10"/>
      <c r="AC6" s="10"/>
      <c r="AD6" s="10"/>
      <c r="AE6" s="10"/>
      <c r="AF6" s="10"/>
      <c r="AG6" s="10">
        <f>2770400+90000</f>
        <v>2860400</v>
      </c>
      <c r="AH6" s="11">
        <f t="shared" si="1"/>
        <v>3080400</v>
      </c>
      <c r="AJ6" s="1" t="s">
        <v>376</v>
      </c>
    </row>
    <row r="7" spans="1:37" ht="13.5" x14ac:dyDescent="0.25">
      <c r="A7" s="4" t="s">
        <v>65</v>
      </c>
      <c r="B7" s="8">
        <v>13</v>
      </c>
      <c r="C7" s="5" t="s">
        <v>377</v>
      </c>
      <c r="D7" s="33" t="s">
        <v>359</v>
      </c>
      <c r="E7" s="15" t="s">
        <v>176</v>
      </c>
      <c r="F7" s="7" t="s">
        <v>177</v>
      </c>
      <c r="G7" s="7" t="s">
        <v>178</v>
      </c>
      <c r="H7" s="7" t="s">
        <v>174</v>
      </c>
      <c r="I7" s="7" t="s">
        <v>179</v>
      </c>
      <c r="J7" s="2">
        <v>1</v>
      </c>
      <c r="K7" s="2"/>
      <c r="L7" s="8"/>
      <c r="M7" s="9">
        <v>299079.52</v>
      </c>
      <c r="N7" s="9">
        <f t="shared" si="2"/>
        <v>950000</v>
      </c>
      <c r="O7" s="9">
        <v>200000</v>
      </c>
      <c r="P7" s="9">
        <v>750000</v>
      </c>
      <c r="Q7" s="9"/>
      <c r="R7" s="9"/>
      <c r="S7" s="9"/>
      <c r="T7" s="9"/>
      <c r="U7" s="54">
        <f t="shared" si="0"/>
        <v>200000</v>
      </c>
      <c r="V7" s="10">
        <f>Table13[[#This Row],[Cost Total]]</f>
        <v>950000</v>
      </c>
      <c r="W7" s="10"/>
      <c r="X7" s="10"/>
      <c r="Y7" s="10"/>
      <c r="Z7" s="10"/>
      <c r="AA7" s="10"/>
      <c r="AB7" s="10"/>
      <c r="AC7" s="10"/>
      <c r="AD7" s="10"/>
      <c r="AE7" s="10"/>
      <c r="AF7" s="10"/>
      <c r="AG7" s="10">
        <f>909000+2000000+640000+750000</f>
        <v>4299000</v>
      </c>
      <c r="AH7" s="11">
        <f t="shared" si="1"/>
        <v>5249000</v>
      </c>
    </row>
    <row r="8" spans="1:37" ht="13.5" x14ac:dyDescent="0.25">
      <c r="A8" s="4" t="s">
        <v>65</v>
      </c>
      <c r="B8" s="8">
        <v>7</v>
      </c>
      <c r="C8" s="5" t="s">
        <v>377</v>
      </c>
      <c r="D8" s="33" t="s">
        <v>359</v>
      </c>
      <c r="E8" s="6" t="s">
        <v>387</v>
      </c>
      <c r="F8" s="7" t="s">
        <v>139</v>
      </c>
      <c r="G8" s="7" t="s">
        <v>140</v>
      </c>
      <c r="H8" s="7" t="s">
        <v>141</v>
      </c>
      <c r="I8" s="7" t="s">
        <v>142</v>
      </c>
      <c r="J8" s="2">
        <v>2</v>
      </c>
      <c r="K8" s="2"/>
      <c r="L8" s="8"/>
      <c r="M8" s="8"/>
      <c r="N8" s="9">
        <f t="shared" si="2"/>
        <v>3890000</v>
      </c>
      <c r="O8" s="9">
        <v>190000</v>
      </c>
      <c r="P8" s="9">
        <v>2000000</v>
      </c>
      <c r="Q8" s="9">
        <v>1700000</v>
      </c>
      <c r="R8" s="9" t="s">
        <v>89</v>
      </c>
      <c r="S8" s="9" t="s">
        <v>89</v>
      </c>
      <c r="T8" s="9" t="s">
        <v>89</v>
      </c>
      <c r="U8" s="52">
        <f t="shared" si="0"/>
        <v>0</v>
      </c>
      <c r="V8" s="28"/>
      <c r="W8" s="10"/>
      <c r="X8" s="10">
        <f>N8</f>
        <v>3890000</v>
      </c>
      <c r="Y8" s="10"/>
      <c r="Z8" s="10"/>
      <c r="AA8" s="10"/>
      <c r="AB8" s="10"/>
      <c r="AC8" s="10"/>
      <c r="AD8" s="10"/>
      <c r="AE8" s="10"/>
      <c r="AF8" s="10"/>
      <c r="AG8" s="10"/>
      <c r="AH8" s="11">
        <f t="shared" si="1"/>
        <v>3890000</v>
      </c>
    </row>
    <row r="9" spans="1:37" ht="13.5" x14ac:dyDescent="0.25">
      <c r="A9" s="4" t="s">
        <v>76</v>
      </c>
      <c r="B9" s="8">
        <v>8</v>
      </c>
      <c r="C9" s="5" t="s">
        <v>377</v>
      </c>
      <c r="D9" s="33" t="s">
        <v>359</v>
      </c>
      <c r="E9" s="6" t="s">
        <v>153</v>
      </c>
      <c r="F9" s="7" t="s">
        <v>154</v>
      </c>
      <c r="G9" s="7" t="s">
        <v>155</v>
      </c>
      <c r="H9" s="7" t="s">
        <v>156</v>
      </c>
      <c r="I9" s="7"/>
      <c r="J9" s="2">
        <v>3</v>
      </c>
      <c r="K9" s="2"/>
      <c r="L9" s="8"/>
      <c r="M9" s="8"/>
      <c r="N9" s="9">
        <f t="shared" si="2"/>
        <v>0</v>
      </c>
      <c r="O9" s="9" t="s">
        <v>89</v>
      </c>
      <c r="P9" s="9" t="s">
        <v>89</v>
      </c>
      <c r="Q9" s="9" t="s">
        <v>89</v>
      </c>
      <c r="R9" s="9" t="s">
        <v>89</v>
      </c>
      <c r="S9" s="9" t="s">
        <v>89</v>
      </c>
      <c r="T9" s="9" t="s">
        <v>89</v>
      </c>
      <c r="U9" s="52">
        <f t="shared" si="0"/>
        <v>0</v>
      </c>
      <c r="V9" s="28"/>
      <c r="W9" s="10"/>
      <c r="X9" s="10"/>
      <c r="Y9" s="10"/>
      <c r="Z9" s="10"/>
      <c r="AA9" s="10"/>
      <c r="AB9" s="10"/>
      <c r="AC9" s="10"/>
      <c r="AD9" s="10"/>
      <c r="AE9" s="10"/>
      <c r="AF9" s="10"/>
      <c r="AG9" s="10"/>
      <c r="AH9" s="11">
        <f t="shared" si="1"/>
        <v>0</v>
      </c>
    </row>
    <row r="10" spans="1:37" ht="13.5" x14ac:dyDescent="0.25">
      <c r="A10" s="4" t="s">
        <v>65</v>
      </c>
      <c r="B10" s="8">
        <v>16</v>
      </c>
      <c r="C10" s="5" t="s">
        <v>377</v>
      </c>
      <c r="D10" s="33" t="s">
        <v>359</v>
      </c>
      <c r="E10" s="14" t="s">
        <v>192</v>
      </c>
      <c r="F10" s="16" t="s">
        <v>193</v>
      </c>
      <c r="G10" s="16" t="s">
        <v>194</v>
      </c>
      <c r="H10" s="16" t="s">
        <v>195</v>
      </c>
      <c r="I10" s="16" t="s">
        <v>196</v>
      </c>
      <c r="J10" s="2">
        <v>1</v>
      </c>
      <c r="K10" s="2"/>
      <c r="L10" s="8"/>
      <c r="M10" s="9">
        <f>178519+223813+1045000+111152</f>
        <v>1558484</v>
      </c>
      <c r="N10" s="9">
        <f t="shared" si="2"/>
        <v>500000</v>
      </c>
      <c r="O10" s="9">
        <f>160000+340000</f>
        <v>500000</v>
      </c>
      <c r="P10" s="9"/>
      <c r="Q10" s="9"/>
      <c r="R10" s="9"/>
      <c r="S10" s="9"/>
      <c r="T10" s="9"/>
      <c r="U10" s="54">
        <f t="shared" si="0"/>
        <v>500000</v>
      </c>
      <c r="V10" s="10">
        <f>Table13[[#This Row],[FY23]]</f>
        <v>500000</v>
      </c>
      <c r="W10" s="10"/>
      <c r="X10" s="10"/>
      <c r="Y10" s="10"/>
      <c r="Z10" s="10"/>
      <c r="AA10" s="10"/>
      <c r="AB10" s="10"/>
      <c r="AC10" s="10"/>
      <c r="AD10" s="10"/>
      <c r="AE10" s="10"/>
      <c r="AF10" s="10"/>
      <c r="AG10" s="10">
        <v>3200000</v>
      </c>
      <c r="AH10" s="11">
        <f t="shared" si="1"/>
        <v>3700000</v>
      </c>
    </row>
    <row r="11" spans="1:37" ht="13.5" x14ac:dyDescent="0.25">
      <c r="A11" s="4" t="s">
        <v>65</v>
      </c>
      <c r="B11" s="8">
        <v>20</v>
      </c>
      <c r="C11" s="5" t="s">
        <v>377</v>
      </c>
      <c r="D11" s="33" t="s">
        <v>359</v>
      </c>
      <c r="E11" s="12" t="s">
        <v>217</v>
      </c>
      <c r="F11" s="16" t="s">
        <v>218</v>
      </c>
      <c r="G11" s="16" t="s">
        <v>421</v>
      </c>
      <c r="H11" s="16" t="s">
        <v>219</v>
      </c>
      <c r="I11" s="16" t="s">
        <v>220</v>
      </c>
      <c r="J11" s="2">
        <v>1</v>
      </c>
      <c r="K11" s="2" t="s">
        <v>382</v>
      </c>
      <c r="L11" s="8"/>
      <c r="M11" s="9"/>
      <c r="N11" s="9">
        <f t="shared" si="2"/>
        <v>650000</v>
      </c>
      <c r="O11" s="9">
        <v>0</v>
      </c>
      <c r="P11" s="9">
        <v>650000</v>
      </c>
      <c r="Q11" s="9"/>
      <c r="R11" s="9"/>
      <c r="S11" s="9"/>
      <c r="T11" s="9"/>
      <c r="U11" s="54">
        <f t="shared" si="0"/>
        <v>0</v>
      </c>
      <c r="V11" s="10">
        <f>N11</f>
        <v>650000</v>
      </c>
      <c r="W11" s="10"/>
      <c r="X11" s="10"/>
      <c r="Y11" s="10"/>
      <c r="Z11" s="10"/>
      <c r="AA11" s="10"/>
      <c r="AB11" s="10"/>
      <c r="AC11" s="10"/>
      <c r="AD11" s="10"/>
      <c r="AE11" s="10"/>
      <c r="AF11" s="10"/>
      <c r="AG11" s="10"/>
      <c r="AH11" s="11">
        <f t="shared" si="1"/>
        <v>650000</v>
      </c>
      <c r="AK11" s="13"/>
    </row>
    <row r="12" spans="1:37" ht="13.5" x14ac:dyDescent="0.25">
      <c r="A12" s="4" t="s">
        <v>65</v>
      </c>
      <c r="B12" s="8">
        <v>21</v>
      </c>
      <c r="C12" s="5" t="s">
        <v>377</v>
      </c>
      <c r="D12" s="33" t="s">
        <v>359</v>
      </c>
      <c r="E12" s="58" t="s">
        <v>226</v>
      </c>
      <c r="F12" s="16" t="s">
        <v>227</v>
      </c>
      <c r="G12" s="16" t="s">
        <v>228</v>
      </c>
      <c r="H12" s="16" t="s">
        <v>229</v>
      </c>
      <c r="I12" s="16" t="s">
        <v>230</v>
      </c>
      <c r="J12" s="2">
        <v>1</v>
      </c>
      <c r="K12" s="2" t="s">
        <v>382</v>
      </c>
      <c r="L12" s="8"/>
      <c r="M12" s="9"/>
      <c r="N12" s="9">
        <f t="shared" si="2"/>
        <v>300000</v>
      </c>
      <c r="O12" s="9">
        <v>300000</v>
      </c>
      <c r="P12" s="9"/>
      <c r="Q12" s="9"/>
      <c r="R12" s="9"/>
      <c r="S12" s="9"/>
      <c r="T12" s="9"/>
      <c r="U12" s="54">
        <f t="shared" si="0"/>
        <v>300000</v>
      </c>
      <c r="V12" s="10">
        <f>Table13[[#This Row],[Cost Total]]</f>
        <v>300000</v>
      </c>
      <c r="W12" s="10"/>
      <c r="X12" s="10"/>
      <c r="Y12" s="10"/>
      <c r="Z12" s="10"/>
      <c r="AA12" s="10"/>
      <c r="AB12" s="10"/>
      <c r="AC12" s="10"/>
      <c r="AD12" s="10"/>
      <c r="AE12" s="10"/>
      <c r="AF12" s="10"/>
      <c r="AG12" s="10"/>
      <c r="AH12" s="11">
        <f t="shared" si="1"/>
        <v>300000</v>
      </c>
    </row>
    <row r="13" spans="1:37" ht="13.5" x14ac:dyDescent="0.25">
      <c r="A13" s="4" t="s">
        <v>65</v>
      </c>
      <c r="B13" s="8">
        <v>22</v>
      </c>
      <c r="C13" s="5" t="s">
        <v>377</v>
      </c>
      <c r="D13" s="33" t="s">
        <v>359</v>
      </c>
      <c r="E13" s="5" t="s">
        <v>231</v>
      </c>
      <c r="F13" s="7" t="s">
        <v>232</v>
      </c>
      <c r="G13" s="7" t="s">
        <v>233</v>
      </c>
      <c r="H13" s="7" t="s">
        <v>234</v>
      </c>
      <c r="I13" s="7" t="s">
        <v>235</v>
      </c>
      <c r="J13" s="2">
        <v>1</v>
      </c>
      <c r="K13" s="2" t="s">
        <v>382</v>
      </c>
      <c r="L13" s="8"/>
      <c r="M13" s="9"/>
      <c r="N13" s="9">
        <f t="shared" si="2"/>
        <v>120000</v>
      </c>
      <c r="O13" s="9">
        <v>40000</v>
      </c>
      <c r="P13" s="9">
        <v>80000</v>
      </c>
      <c r="Q13" s="9"/>
      <c r="R13" s="9"/>
      <c r="S13" s="9"/>
      <c r="T13" s="9"/>
      <c r="U13" s="54">
        <f t="shared" si="0"/>
        <v>40000</v>
      </c>
      <c r="V13" s="10">
        <f>Table13[[#This Row],[Cost Total]]</f>
        <v>120000</v>
      </c>
      <c r="W13" s="10"/>
      <c r="X13" s="10"/>
      <c r="Y13" s="10"/>
      <c r="Z13" s="10"/>
      <c r="AA13" s="10"/>
      <c r="AB13" s="10"/>
      <c r="AC13" s="10"/>
      <c r="AD13" s="10"/>
      <c r="AE13" s="10"/>
      <c r="AF13" s="10"/>
      <c r="AG13" s="10"/>
      <c r="AH13" s="11">
        <f t="shared" si="1"/>
        <v>120000</v>
      </c>
    </row>
    <row r="14" spans="1:37" ht="13.5" x14ac:dyDescent="0.25">
      <c r="A14" s="4" t="s">
        <v>65</v>
      </c>
      <c r="B14" s="8">
        <v>25</v>
      </c>
      <c r="C14" s="5" t="s">
        <v>377</v>
      </c>
      <c r="D14" s="33" t="s">
        <v>359</v>
      </c>
      <c r="E14" s="6" t="s">
        <v>384</v>
      </c>
      <c r="F14" s="16" t="s">
        <v>254</v>
      </c>
      <c r="G14" s="16" t="s">
        <v>255</v>
      </c>
      <c r="H14" s="16" t="s">
        <v>256</v>
      </c>
      <c r="I14" s="16" t="s">
        <v>257</v>
      </c>
      <c r="J14" s="2">
        <v>1</v>
      </c>
      <c r="K14" s="2"/>
      <c r="L14" s="8"/>
      <c r="M14" s="9"/>
      <c r="N14" s="9">
        <f t="shared" si="2"/>
        <v>200000</v>
      </c>
      <c r="O14" s="9">
        <v>200000</v>
      </c>
      <c r="P14" s="9"/>
      <c r="Q14" s="9"/>
      <c r="R14" s="9"/>
      <c r="S14" s="9"/>
      <c r="T14" s="9"/>
      <c r="U14" s="54">
        <f t="shared" si="0"/>
        <v>200000</v>
      </c>
      <c r="V14" s="10">
        <f>Table13[[#This Row],[Cost Total]]</f>
        <v>200000</v>
      </c>
      <c r="W14" s="10"/>
      <c r="X14" s="10"/>
      <c r="Y14" s="10"/>
      <c r="Z14" s="10"/>
      <c r="AA14" s="10"/>
      <c r="AB14" s="10"/>
      <c r="AC14" s="10"/>
      <c r="AD14" s="10"/>
      <c r="AE14" s="10"/>
      <c r="AF14" s="10"/>
      <c r="AG14" s="10"/>
      <c r="AH14" s="11">
        <f t="shared" si="1"/>
        <v>200000</v>
      </c>
    </row>
    <row r="15" spans="1:37" ht="13.5" x14ac:dyDescent="0.25">
      <c r="A15" s="4" t="s">
        <v>65</v>
      </c>
      <c r="B15" s="8">
        <v>26</v>
      </c>
      <c r="C15" s="5" t="s">
        <v>377</v>
      </c>
      <c r="D15" s="33" t="s">
        <v>359</v>
      </c>
      <c r="E15" s="6" t="s">
        <v>385</v>
      </c>
      <c r="F15" s="7" t="s">
        <v>263</v>
      </c>
      <c r="G15" s="7" t="s">
        <v>264</v>
      </c>
      <c r="H15" s="7" t="s">
        <v>265</v>
      </c>
      <c r="I15" s="7" t="s">
        <v>266</v>
      </c>
      <c r="J15" s="2">
        <v>1</v>
      </c>
      <c r="K15" s="2"/>
      <c r="L15" s="8"/>
      <c r="M15" s="9"/>
      <c r="N15" s="9">
        <f t="shared" si="2"/>
        <v>160000</v>
      </c>
      <c r="O15" s="9">
        <v>160000</v>
      </c>
      <c r="P15" s="9"/>
      <c r="Q15" s="9"/>
      <c r="R15" s="9"/>
      <c r="S15" s="9"/>
      <c r="T15" s="9"/>
      <c r="U15" s="54">
        <f t="shared" si="0"/>
        <v>160000</v>
      </c>
      <c r="V15" s="10">
        <f>Table13[[#This Row],[Cost Total]]</f>
        <v>160000</v>
      </c>
      <c r="W15" s="10"/>
      <c r="X15" s="10"/>
      <c r="Y15" s="10"/>
      <c r="Z15" s="10"/>
      <c r="AA15" s="10"/>
      <c r="AB15" s="10"/>
      <c r="AC15" s="10"/>
      <c r="AD15" s="10"/>
      <c r="AE15" s="10"/>
      <c r="AF15" s="10"/>
      <c r="AG15" s="10"/>
      <c r="AH15" s="11">
        <f t="shared" si="1"/>
        <v>160000</v>
      </c>
    </row>
    <row r="16" spans="1:37" ht="13.5" x14ac:dyDescent="0.25">
      <c r="A16" s="4" t="s">
        <v>65</v>
      </c>
      <c r="B16" s="8">
        <v>15</v>
      </c>
      <c r="C16" s="5" t="s">
        <v>377</v>
      </c>
      <c r="D16" s="33" t="s">
        <v>359</v>
      </c>
      <c r="E16" s="14" t="s">
        <v>184</v>
      </c>
      <c r="F16" s="7" t="s">
        <v>185</v>
      </c>
      <c r="G16" s="7" t="s">
        <v>186</v>
      </c>
      <c r="H16" s="7" t="s">
        <v>388</v>
      </c>
      <c r="I16" s="7" t="s">
        <v>389</v>
      </c>
      <c r="J16" s="2">
        <v>2</v>
      </c>
      <c r="K16" s="2"/>
      <c r="L16" s="8"/>
      <c r="M16" s="9">
        <v>85486.66</v>
      </c>
      <c r="N16" s="9">
        <f t="shared" si="2"/>
        <v>2000000</v>
      </c>
      <c r="O16" s="9">
        <v>1000000</v>
      </c>
      <c r="P16" s="9">
        <v>1000000</v>
      </c>
      <c r="Q16" s="9" t="s">
        <v>89</v>
      </c>
      <c r="R16" s="9" t="s">
        <v>89</v>
      </c>
      <c r="S16" s="9" t="s">
        <v>89</v>
      </c>
      <c r="T16" s="9" t="s">
        <v>89</v>
      </c>
      <c r="U16" s="52">
        <f t="shared" si="0"/>
        <v>0</v>
      </c>
      <c r="V16" s="28"/>
      <c r="W16" s="10"/>
      <c r="X16" s="34"/>
      <c r="Y16" s="34"/>
      <c r="Z16" s="10">
        <f>Table13[[#This Row],[Cost Total]]</f>
        <v>2000000</v>
      </c>
      <c r="AA16" s="10"/>
      <c r="AB16" s="10"/>
      <c r="AC16" s="10"/>
      <c r="AD16" s="10"/>
      <c r="AE16" s="10"/>
      <c r="AF16" s="10"/>
      <c r="AG16" s="10"/>
      <c r="AH16" s="11">
        <f t="shared" si="1"/>
        <v>2000000</v>
      </c>
    </row>
    <row r="17" spans="1:34" ht="13.5" x14ac:dyDescent="0.25">
      <c r="A17" s="4" t="s">
        <v>65</v>
      </c>
      <c r="B17" s="8">
        <v>32</v>
      </c>
      <c r="C17" s="5" t="s">
        <v>377</v>
      </c>
      <c r="D17" s="33" t="s">
        <v>359</v>
      </c>
      <c r="E17" s="14" t="s">
        <v>285</v>
      </c>
      <c r="F17" s="7" t="s">
        <v>284</v>
      </c>
      <c r="G17" s="57" t="s">
        <v>286</v>
      </c>
      <c r="H17" s="57"/>
      <c r="I17" s="57" t="s">
        <v>360</v>
      </c>
      <c r="J17" s="2">
        <v>1</v>
      </c>
      <c r="K17" s="2" t="s">
        <v>382</v>
      </c>
      <c r="L17" s="8"/>
      <c r="M17" s="9"/>
      <c r="N17" s="9">
        <f t="shared" si="2"/>
        <v>3000000</v>
      </c>
      <c r="O17" s="9">
        <v>250000</v>
      </c>
      <c r="P17" s="9">
        <v>2750000</v>
      </c>
      <c r="Q17" s="9" t="s">
        <v>89</v>
      </c>
      <c r="R17" s="9" t="s">
        <v>89</v>
      </c>
      <c r="S17" s="9" t="s">
        <v>89</v>
      </c>
      <c r="T17" s="9" t="s">
        <v>89</v>
      </c>
      <c r="U17" s="54">
        <f t="shared" si="0"/>
        <v>250000</v>
      </c>
      <c r="V17" s="10">
        <v>3000000</v>
      </c>
      <c r="W17" s="1"/>
      <c r="X17" s="10"/>
      <c r="Y17" s="10"/>
      <c r="Z17" s="10"/>
      <c r="AA17" s="10"/>
      <c r="AB17" s="10"/>
      <c r="AC17" s="10"/>
      <c r="AD17" s="10"/>
      <c r="AE17" s="10"/>
      <c r="AF17" s="10"/>
      <c r="AG17" s="10">
        <v>1800000</v>
      </c>
      <c r="AH17" s="11">
        <f t="shared" si="1"/>
        <v>4800000</v>
      </c>
    </row>
    <row r="18" spans="1:34" ht="13.5" x14ac:dyDescent="0.25">
      <c r="A18" s="4" t="s">
        <v>65</v>
      </c>
      <c r="B18" s="8">
        <v>39</v>
      </c>
      <c r="C18" s="5" t="s">
        <v>377</v>
      </c>
      <c r="D18" s="33" t="s">
        <v>375</v>
      </c>
      <c r="E18" s="6" t="s">
        <v>66</v>
      </c>
      <c r="F18" s="7" t="s">
        <v>67</v>
      </c>
      <c r="G18" s="7" t="s">
        <v>68</v>
      </c>
      <c r="H18" s="7" t="s">
        <v>69</v>
      </c>
      <c r="I18" s="7" t="s">
        <v>70</v>
      </c>
      <c r="J18" s="2">
        <v>1</v>
      </c>
      <c r="K18" s="2"/>
      <c r="L18" s="8"/>
      <c r="M18" s="8"/>
      <c r="N18" s="9">
        <f t="shared" si="2"/>
        <v>354000</v>
      </c>
      <c r="O18" s="9">
        <v>59000</v>
      </c>
      <c r="P18" s="9">
        <v>59000</v>
      </c>
      <c r="Q18" s="9">
        <v>59000</v>
      </c>
      <c r="R18" s="9">
        <v>59000</v>
      </c>
      <c r="S18" s="9">
        <v>59000</v>
      </c>
      <c r="T18" s="9">
        <v>59000</v>
      </c>
      <c r="U18" s="54">
        <f t="shared" si="0"/>
        <v>59000</v>
      </c>
      <c r="V18" s="10">
        <f>N18</f>
        <v>354000</v>
      </c>
      <c r="W18" s="10"/>
      <c r="X18" s="10"/>
      <c r="Y18" s="10"/>
      <c r="Z18" s="10"/>
      <c r="AA18" s="10"/>
      <c r="AB18" s="10"/>
      <c r="AC18" s="10"/>
      <c r="AD18" s="10"/>
      <c r="AE18" s="10"/>
      <c r="AF18" s="10"/>
      <c r="AG18" s="10"/>
      <c r="AH18" s="11">
        <f t="shared" si="1"/>
        <v>354000</v>
      </c>
    </row>
    <row r="19" spans="1:34" ht="13.5" x14ac:dyDescent="0.25">
      <c r="A19" s="4" t="s">
        <v>65</v>
      </c>
      <c r="B19" s="8">
        <v>18</v>
      </c>
      <c r="C19" s="5" t="s">
        <v>377</v>
      </c>
      <c r="D19" s="33" t="s">
        <v>359</v>
      </c>
      <c r="E19" s="12" t="s">
        <v>207</v>
      </c>
      <c r="F19" s="16" t="s">
        <v>208</v>
      </c>
      <c r="G19" s="16" t="s">
        <v>209</v>
      </c>
      <c r="H19" s="16" t="s">
        <v>210</v>
      </c>
      <c r="I19" s="16" t="s">
        <v>211</v>
      </c>
      <c r="J19" s="2">
        <v>1</v>
      </c>
      <c r="K19" s="2"/>
      <c r="L19" s="18"/>
      <c r="M19" s="9"/>
      <c r="N19" s="9">
        <f t="shared" si="2"/>
        <v>3600000</v>
      </c>
      <c r="O19" s="9">
        <v>600000</v>
      </c>
      <c r="P19" s="9">
        <v>600000</v>
      </c>
      <c r="Q19" s="9">
        <v>600000</v>
      </c>
      <c r="R19" s="9">
        <v>600000</v>
      </c>
      <c r="S19" s="9">
        <v>600000</v>
      </c>
      <c r="T19" s="9">
        <v>600000</v>
      </c>
      <c r="U19" s="52">
        <f t="shared" si="0"/>
        <v>0</v>
      </c>
      <c r="V19" s="28"/>
      <c r="W19" s="10"/>
      <c r="X19" s="10"/>
      <c r="Y19" s="10"/>
      <c r="Z19" s="10"/>
      <c r="AA19" s="10"/>
      <c r="AB19" s="10">
        <f>N19</f>
        <v>3600000</v>
      </c>
      <c r="AC19" s="10"/>
      <c r="AD19" s="10"/>
      <c r="AE19" s="10"/>
      <c r="AF19" s="10"/>
      <c r="AG19" s="10"/>
      <c r="AH19" s="11">
        <f t="shared" si="1"/>
        <v>3600000</v>
      </c>
    </row>
    <row r="20" spans="1:34" ht="13.5" x14ac:dyDescent="0.25">
      <c r="A20" s="4" t="s">
        <v>65</v>
      </c>
      <c r="B20" s="8">
        <v>51</v>
      </c>
      <c r="C20" s="5" t="s">
        <v>377</v>
      </c>
      <c r="D20" s="33" t="s">
        <v>359</v>
      </c>
      <c r="E20" s="12" t="s">
        <v>244</v>
      </c>
      <c r="F20" s="16" t="s">
        <v>245</v>
      </c>
      <c r="G20" s="16" t="s">
        <v>246</v>
      </c>
      <c r="H20" s="16" t="s">
        <v>247</v>
      </c>
      <c r="I20" s="16" t="s">
        <v>248</v>
      </c>
      <c r="J20" s="2">
        <v>1</v>
      </c>
      <c r="K20" s="2"/>
      <c r="L20" s="8"/>
      <c r="M20" s="9">
        <v>21436</v>
      </c>
      <c r="N20" s="9">
        <f t="shared" si="2"/>
        <v>167000</v>
      </c>
      <c r="O20" s="9">
        <v>167000</v>
      </c>
      <c r="P20" s="9"/>
      <c r="Q20" s="9"/>
      <c r="R20" s="9"/>
      <c r="S20" s="9"/>
      <c r="T20" s="9"/>
      <c r="U20" s="54">
        <f t="shared" si="0"/>
        <v>167000</v>
      </c>
      <c r="V20" s="10">
        <f>N20+M20</f>
        <v>188436</v>
      </c>
      <c r="W20" s="10"/>
      <c r="X20" s="10"/>
      <c r="Y20" s="10"/>
      <c r="Z20" s="10"/>
      <c r="AA20" s="10"/>
      <c r="AB20" s="10"/>
      <c r="AC20" s="10"/>
      <c r="AD20" s="10"/>
      <c r="AE20" s="10"/>
      <c r="AF20" s="10"/>
      <c r="AG20" s="10"/>
      <c r="AH20" s="11">
        <f t="shared" si="1"/>
        <v>188436</v>
      </c>
    </row>
    <row r="21" spans="1:34" ht="13.5" x14ac:dyDescent="0.25">
      <c r="A21" s="4" t="s">
        <v>65</v>
      </c>
      <c r="B21" s="8">
        <v>56</v>
      </c>
      <c r="C21" s="5" t="s">
        <v>377</v>
      </c>
      <c r="D21" s="33" t="s">
        <v>375</v>
      </c>
      <c r="E21" s="6" t="s">
        <v>294</v>
      </c>
      <c r="F21" s="16" t="s">
        <v>295</v>
      </c>
      <c r="G21" s="16" t="s">
        <v>296</v>
      </c>
      <c r="H21" s="16" t="s">
        <v>297</v>
      </c>
      <c r="I21" s="16"/>
      <c r="J21" s="2">
        <v>1</v>
      </c>
      <c r="K21" s="2"/>
      <c r="L21" s="16"/>
      <c r="M21" s="8"/>
      <c r="N21" s="9">
        <f t="shared" si="2"/>
        <v>108000</v>
      </c>
      <c r="O21" s="9">
        <v>108000</v>
      </c>
      <c r="P21" s="9"/>
      <c r="Q21" s="9"/>
      <c r="R21" s="9"/>
      <c r="S21" s="9"/>
      <c r="T21" s="9"/>
      <c r="U21" s="54">
        <f t="shared" si="0"/>
        <v>108000</v>
      </c>
      <c r="V21" s="10">
        <f>N21</f>
        <v>108000</v>
      </c>
      <c r="W21" s="10"/>
      <c r="X21" s="10"/>
      <c r="Y21" s="10"/>
      <c r="Z21" s="10"/>
      <c r="AA21" s="10"/>
      <c r="AB21" s="10"/>
      <c r="AC21" s="10"/>
      <c r="AD21" s="10"/>
      <c r="AE21" s="10"/>
      <c r="AF21" s="10"/>
      <c r="AG21" s="10"/>
      <c r="AH21" s="11">
        <f t="shared" si="1"/>
        <v>108000</v>
      </c>
    </row>
    <row r="22" spans="1:34" ht="13.5" x14ac:dyDescent="0.25">
      <c r="A22" s="49"/>
      <c r="B22" s="38"/>
      <c r="C22" s="39"/>
      <c r="D22" s="60"/>
      <c r="E22" s="40" t="s">
        <v>422</v>
      </c>
      <c r="F22" s="41"/>
      <c r="G22" s="41"/>
      <c r="H22" s="41"/>
      <c r="I22" s="40"/>
      <c r="J22" s="42">
        <v>1</v>
      </c>
      <c r="K22" s="42"/>
      <c r="L22" s="38"/>
      <c r="M22" s="38"/>
      <c r="N22" s="9">
        <f t="shared" si="2"/>
        <v>20000</v>
      </c>
      <c r="O22" s="43">
        <v>20000</v>
      </c>
      <c r="P22" s="43"/>
      <c r="Q22" s="43"/>
      <c r="R22" s="43"/>
      <c r="S22" s="43"/>
      <c r="T22" s="43"/>
      <c r="U22" s="54">
        <f t="shared" si="0"/>
        <v>20000</v>
      </c>
      <c r="V22" s="10">
        <f>N22</f>
        <v>20000</v>
      </c>
      <c r="W22" s="44"/>
      <c r="X22" s="44"/>
      <c r="Y22" s="44"/>
      <c r="Z22" s="44"/>
      <c r="AA22" s="44"/>
      <c r="AB22" s="44"/>
      <c r="AC22" s="44"/>
      <c r="AD22" s="44"/>
      <c r="AE22" s="44"/>
      <c r="AF22" s="44"/>
      <c r="AG22" s="44"/>
      <c r="AH22" s="50"/>
    </row>
    <row r="23" spans="1:34" ht="13.5" x14ac:dyDescent="0.25">
      <c r="A23" s="4" t="s">
        <v>94</v>
      </c>
      <c r="B23" s="8">
        <v>5</v>
      </c>
      <c r="C23" s="5" t="s">
        <v>377</v>
      </c>
      <c r="D23" s="33" t="s">
        <v>359</v>
      </c>
      <c r="E23" s="6" t="s">
        <v>104</v>
      </c>
      <c r="F23" s="7" t="s">
        <v>105</v>
      </c>
      <c r="G23" s="7" t="s">
        <v>106</v>
      </c>
      <c r="H23" s="7" t="s">
        <v>107</v>
      </c>
      <c r="I23" s="7" t="s">
        <v>108</v>
      </c>
      <c r="J23" s="2">
        <v>2</v>
      </c>
      <c r="K23" s="2"/>
      <c r="L23" s="8"/>
      <c r="M23" s="8"/>
      <c r="N23" s="9">
        <f t="shared" si="2"/>
        <v>35000</v>
      </c>
      <c r="O23" s="9">
        <v>35000</v>
      </c>
      <c r="P23" s="9"/>
      <c r="Q23" s="9"/>
      <c r="R23" s="9"/>
      <c r="S23" s="9"/>
      <c r="T23" s="9"/>
      <c r="U23" s="54">
        <f t="shared" si="0"/>
        <v>35000</v>
      </c>
      <c r="V23" s="10">
        <f>N23</f>
        <v>35000</v>
      </c>
      <c r="W23" s="10"/>
      <c r="X23" s="10"/>
      <c r="Y23" s="10"/>
      <c r="Z23" s="10"/>
      <c r="AA23" s="10"/>
      <c r="AB23" s="10"/>
      <c r="AC23" s="10"/>
      <c r="AD23" s="10"/>
      <c r="AE23" s="10"/>
      <c r="AF23" s="10"/>
      <c r="AG23" s="10"/>
      <c r="AH23" s="11">
        <f t="shared" ref="AH23:AH35" si="3">SUM(V23:AG23)</f>
        <v>35000</v>
      </c>
    </row>
    <row r="24" spans="1:34" ht="13.5" x14ac:dyDescent="0.25">
      <c r="A24" s="4" t="s">
        <v>94</v>
      </c>
      <c r="B24" s="8">
        <v>6</v>
      </c>
      <c r="C24" s="5" t="s">
        <v>377</v>
      </c>
      <c r="D24" s="33" t="s">
        <v>359</v>
      </c>
      <c r="E24" s="6" t="s">
        <v>109</v>
      </c>
      <c r="F24" s="7" t="s">
        <v>110</v>
      </c>
      <c r="G24" s="7" t="s">
        <v>111</v>
      </c>
      <c r="H24" s="7" t="s">
        <v>112</v>
      </c>
      <c r="I24" s="7" t="s">
        <v>113</v>
      </c>
      <c r="J24" s="2">
        <v>2</v>
      </c>
      <c r="K24" s="2"/>
      <c r="L24" s="8"/>
      <c r="M24" s="8"/>
      <c r="N24" s="9">
        <f t="shared" si="2"/>
        <v>210876</v>
      </c>
      <c r="O24" s="9">
        <v>38896</v>
      </c>
      <c r="P24" s="9">
        <v>34396</v>
      </c>
      <c r="Q24" s="9">
        <v>34396</v>
      </c>
      <c r="R24" s="9">
        <v>34396</v>
      </c>
      <c r="S24" s="9">
        <v>34396</v>
      </c>
      <c r="T24" s="9">
        <v>34396</v>
      </c>
      <c r="U24" s="54">
        <f t="shared" si="0"/>
        <v>38896</v>
      </c>
      <c r="V24" s="10">
        <f>N24</f>
        <v>210876</v>
      </c>
      <c r="W24" s="10"/>
      <c r="X24" s="10"/>
      <c r="Y24" s="10"/>
      <c r="Z24" s="10"/>
      <c r="AA24" s="10"/>
      <c r="AB24" s="10"/>
      <c r="AC24" s="10"/>
      <c r="AD24" s="10"/>
      <c r="AE24" s="10"/>
      <c r="AF24" s="10"/>
      <c r="AG24" s="10"/>
      <c r="AH24" s="11">
        <f t="shared" si="3"/>
        <v>210876</v>
      </c>
    </row>
    <row r="25" spans="1:34" ht="13.5" x14ac:dyDescent="0.25">
      <c r="A25" s="4" t="s">
        <v>65</v>
      </c>
      <c r="B25" s="8">
        <v>23</v>
      </c>
      <c r="C25" s="5" t="s">
        <v>377</v>
      </c>
      <c r="D25" s="33" t="s">
        <v>359</v>
      </c>
      <c r="E25" s="15" t="s">
        <v>236</v>
      </c>
      <c r="F25" s="16" t="s">
        <v>237</v>
      </c>
      <c r="G25" s="16" t="s">
        <v>238</v>
      </c>
      <c r="H25" s="16" t="s">
        <v>239</v>
      </c>
      <c r="I25" s="16" t="s">
        <v>390</v>
      </c>
      <c r="J25" s="2">
        <v>3</v>
      </c>
      <c r="K25" s="2"/>
      <c r="L25" s="19"/>
      <c r="M25" s="9"/>
      <c r="N25" s="9">
        <f t="shared" si="2"/>
        <v>10400000</v>
      </c>
      <c r="O25" s="9"/>
      <c r="P25" s="9"/>
      <c r="Q25" s="9"/>
      <c r="R25" s="9"/>
      <c r="S25" s="9"/>
      <c r="T25" s="9">
        <v>10400000</v>
      </c>
      <c r="U25" s="52">
        <f t="shared" si="0"/>
        <v>0</v>
      </c>
      <c r="V25" s="28"/>
      <c r="W25" s="10"/>
      <c r="X25" s="10"/>
      <c r="Y25" s="10"/>
      <c r="Z25" s="10"/>
      <c r="AA25" s="10"/>
      <c r="AB25" s="10">
        <f>Table13[[#This Row],[FY 28]]</f>
        <v>10400000</v>
      </c>
      <c r="AC25" s="10"/>
      <c r="AD25" s="10"/>
      <c r="AE25" s="10"/>
      <c r="AF25" s="10"/>
      <c r="AG25" s="10">
        <v>2000000</v>
      </c>
      <c r="AH25" s="11">
        <f t="shared" si="3"/>
        <v>12400000</v>
      </c>
    </row>
    <row r="26" spans="1:34" ht="13.5" x14ac:dyDescent="0.25">
      <c r="A26" s="4" t="s">
        <v>65</v>
      </c>
      <c r="B26" s="8">
        <v>24</v>
      </c>
      <c r="C26" s="5" t="s">
        <v>377</v>
      </c>
      <c r="D26" s="33" t="s">
        <v>359</v>
      </c>
      <c r="E26" s="12" t="s">
        <v>240</v>
      </c>
      <c r="F26" s="16" t="s">
        <v>241</v>
      </c>
      <c r="G26" s="16" t="s">
        <v>242</v>
      </c>
      <c r="H26" s="16" t="s">
        <v>243</v>
      </c>
      <c r="I26" s="16" t="s">
        <v>391</v>
      </c>
      <c r="J26" s="2">
        <v>2</v>
      </c>
      <c r="K26" s="2"/>
      <c r="L26" s="8"/>
      <c r="M26" s="9">
        <v>55050</v>
      </c>
      <c r="N26" s="9">
        <f t="shared" si="2"/>
        <v>650000</v>
      </c>
      <c r="O26" s="9"/>
      <c r="P26" s="9">
        <v>650000</v>
      </c>
      <c r="Q26" s="9"/>
      <c r="R26" s="9"/>
      <c r="S26" s="9"/>
      <c r="T26" s="9"/>
      <c r="U26" s="52">
        <f t="shared" si="0"/>
        <v>0</v>
      </c>
      <c r="V26" s="28"/>
      <c r="W26" s="10"/>
      <c r="X26" s="10"/>
      <c r="Y26" s="10"/>
      <c r="Z26" s="10"/>
      <c r="AA26" s="10"/>
      <c r="AB26" s="10">
        <f>N26-AG26+M26</f>
        <v>405050</v>
      </c>
      <c r="AC26" s="10"/>
      <c r="AD26" s="10"/>
      <c r="AE26" s="10"/>
      <c r="AF26" s="10"/>
      <c r="AG26" s="10">
        <v>300000</v>
      </c>
      <c r="AH26" s="11">
        <f t="shared" si="3"/>
        <v>705050</v>
      </c>
    </row>
    <row r="27" spans="1:34" ht="13.5" x14ac:dyDescent="0.25">
      <c r="A27" s="4" t="s">
        <v>65</v>
      </c>
      <c r="B27" s="8">
        <v>11</v>
      </c>
      <c r="C27" s="5" t="s">
        <v>377</v>
      </c>
      <c r="D27" s="33" t="s">
        <v>359</v>
      </c>
      <c r="E27" s="12" t="s">
        <v>166</v>
      </c>
      <c r="F27" s="7" t="s">
        <v>167</v>
      </c>
      <c r="G27" s="7" t="s">
        <v>168</v>
      </c>
      <c r="H27" s="7" t="s">
        <v>169</v>
      </c>
      <c r="I27" s="7" t="s">
        <v>170</v>
      </c>
      <c r="J27" s="2">
        <v>2</v>
      </c>
      <c r="K27" s="2"/>
      <c r="L27" s="8"/>
      <c r="M27" s="9"/>
      <c r="N27" s="9">
        <f t="shared" si="2"/>
        <v>200000</v>
      </c>
      <c r="O27" s="9">
        <v>30000</v>
      </c>
      <c r="P27" s="9">
        <v>170000</v>
      </c>
      <c r="Q27" s="9"/>
      <c r="R27" s="9"/>
      <c r="S27" s="9"/>
      <c r="T27" s="9"/>
      <c r="U27" s="54">
        <f t="shared" si="0"/>
        <v>30000</v>
      </c>
      <c r="V27" s="10">
        <f>N27</f>
        <v>200000</v>
      </c>
      <c r="W27" s="10"/>
      <c r="X27" s="10"/>
      <c r="Y27" s="10"/>
      <c r="Z27" s="10"/>
      <c r="AA27" s="10"/>
      <c r="AB27" s="10"/>
      <c r="AC27" s="10"/>
      <c r="AD27" s="10"/>
      <c r="AE27" s="10"/>
      <c r="AF27" s="10"/>
      <c r="AG27" s="10"/>
      <c r="AH27" s="11">
        <f t="shared" si="3"/>
        <v>200000</v>
      </c>
    </row>
    <row r="28" spans="1:34" ht="13.5" x14ac:dyDescent="0.25">
      <c r="A28" s="4" t="s">
        <v>65</v>
      </c>
      <c r="B28" s="8">
        <v>17</v>
      </c>
      <c r="C28" s="5" t="s">
        <v>377</v>
      </c>
      <c r="D28" s="33" t="s">
        <v>359</v>
      </c>
      <c r="E28" s="14" t="s">
        <v>202</v>
      </c>
      <c r="F28" s="16" t="s">
        <v>203</v>
      </c>
      <c r="G28" s="16" t="s">
        <v>204</v>
      </c>
      <c r="H28" s="16" t="s">
        <v>205</v>
      </c>
      <c r="I28" s="16" t="s">
        <v>206</v>
      </c>
      <c r="J28" s="2">
        <v>2</v>
      </c>
      <c r="K28" s="2"/>
      <c r="L28" s="8"/>
      <c r="M28" s="9"/>
      <c r="N28" s="9">
        <f t="shared" si="2"/>
        <v>1080000</v>
      </c>
      <c r="O28" s="9">
        <v>180000</v>
      </c>
      <c r="P28" s="9">
        <v>180000</v>
      </c>
      <c r="Q28" s="17"/>
      <c r="R28" s="9">
        <v>360000</v>
      </c>
      <c r="S28" s="9">
        <v>360000</v>
      </c>
      <c r="T28" s="9"/>
      <c r="U28" s="54">
        <f t="shared" si="0"/>
        <v>180000</v>
      </c>
      <c r="V28" s="10">
        <f>Table13[[#This Row],[FY 24]]+Table13[[#This Row],[FY 26]]+Table13[[#This Row],[FY 27]]</f>
        <v>900000</v>
      </c>
      <c r="W28" s="10"/>
      <c r="X28" s="10"/>
      <c r="Y28" s="10"/>
      <c r="Z28" s="10">
        <f>Table13[[#This Row],[FY23]]</f>
        <v>180000</v>
      </c>
      <c r="AA28" s="10"/>
      <c r="AB28" s="10"/>
      <c r="AC28" s="10"/>
      <c r="AD28" s="10"/>
      <c r="AE28" s="10"/>
      <c r="AF28" s="10"/>
      <c r="AG28" s="10"/>
      <c r="AH28" s="11">
        <f t="shared" si="3"/>
        <v>1080000</v>
      </c>
    </row>
    <row r="29" spans="1:34" ht="13.5" x14ac:dyDescent="0.25">
      <c r="A29" s="4" t="s">
        <v>65</v>
      </c>
      <c r="B29" s="8">
        <v>27</v>
      </c>
      <c r="C29" s="5" t="s">
        <v>377</v>
      </c>
      <c r="D29" s="33" t="s">
        <v>359</v>
      </c>
      <c r="E29" s="14" t="s">
        <v>267</v>
      </c>
      <c r="F29" s="7" t="s">
        <v>268</v>
      </c>
      <c r="G29" s="7" t="s">
        <v>269</v>
      </c>
      <c r="H29" s="7" t="s">
        <v>270</v>
      </c>
      <c r="I29" s="7" t="s">
        <v>271</v>
      </c>
      <c r="J29" s="2">
        <v>1</v>
      </c>
      <c r="K29" s="2"/>
      <c r="L29" s="8"/>
      <c r="M29" s="9"/>
      <c r="N29" s="9">
        <f t="shared" si="2"/>
        <v>9000000</v>
      </c>
      <c r="O29" s="9"/>
      <c r="P29" s="9"/>
      <c r="Q29" s="9"/>
      <c r="R29" s="9">
        <v>3000000</v>
      </c>
      <c r="S29" s="9">
        <v>3000000</v>
      </c>
      <c r="T29" s="9">
        <v>3000000</v>
      </c>
      <c r="U29" s="52">
        <f t="shared" si="0"/>
        <v>0</v>
      </c>
      <c r="V29" s="28"/>
      <c r="W29" s="10"/>
      <c r="X29" s="10"/>
      <c r="Y29" s="10">
        <f>N29/2</f>
        <v>4500000</v>
      </c>
      <c r="Z29" s="10">
        <f>N29/2</f>
        <v>4500000</v>
      </c>
      <c r="AA29" s="10"/>
      <c r="AB29" s="10"/>
      <c r="AC29" s="10"/>
      <c r="AD29" s="10"/>
      <c r="AE29" s="10"/>
      <c r="AF29" s="10"/>
      <c r="AG29" s="10"/>
      <c r="AH29" s="11">
        <f t="shared" si="3"/>
        <v>9000000</v>
      </c>
    </row>
    <row r="30" spans="1:34" ht="13.5" x14ac:dyDescent="0.25">
      <c r="A30" s="4" t="s">
        <v>65</v>
      </c>
      <c r="B30" s="8">
        <v>28</v>
      </c>
      <c r="C30" s="5" t="s">
        <v>377</v>
      </c>
      <c r="D30" s="33" t="s">
        <v>359</v>
      </c>
      <c r="E30" s="14" t="s">
        <v>272</v>
      </c>
      <c r="F30" s="7" t="s">
        <v>268</v>
      </c>
      <c r="G30" s="7" t="s">
        <v>273</v>
      </c>
      <c r="H30" s="7" t="s">
        <v>274</v>
      </c>
      <c r="I30" s="7" t="s">
        <v>275</v>
      </c>
      <c r="J30" s="2">
        <v>1</v>
      </c>
      <c r="K30" s="2"/>
      <c r="L30" s="8"/>
      <c r="M30" s="9"/>
      <c r="N30" s="9">
        <v>18700000</v>
      </c>
      <c r="O30" s="9">
        <v>4600000</v>
      </c>
      <c r="P30" s="9">
        <v>7050000</v>
      </c>
      <c r="Q30" s="9">
        <v>7050000</v>
      </c>
      <c r="R30" s="9" t="s">
        <v>89</v>
      </c>
      <c r="S30" s="9" t="s">
        <v>89</v>
      </c>
      <c r="T30" s="9" t="s">
        <v>89</v>
      </c>
      <c r="U30" s="52">
        <f t="shared" si="0"/>
        <v>0</v>
      </c>
      <c r="V30" s="28"/>
      <c r="W30" s="10"/>
      <c r="X30" s="10"/>
      <c r="Y30" s="10"/>
      <c r="Z30" s="10"/>
      <c r="AA30" s="10"/>
      <c r="AB30" s="10"/>
      <c r="AC30" s="10"/>
      <c r="AD30" s="10"/>
      <c r="AE30" s="10"/>
      <c r="AF30" s="10">
        <f>N30-3900000</f>
        <v>14800000</v>
      </c>
      <c r="AG30" s="10">
        <v>3900000</v>
      </c>
      <c r="AH30" s="11">
        <f t="shared" si="3"/>
        <v>18700000</v>
      </c>
    </row>
    <row r="31" spans="1:34" ht="13.5" x14ac:dyDescent="0.25">
      <c r="A31" s="4" t="s">
        <v>65</v>
      </c>
      <c r="B31" s="8">
        <v>29</v>
      </c>
      <c r="C31" s="5" t="s">
        <v>377</v>
      </c>
      <c r="D31" s="33" t="s">
        <v>359</v>
      </c>
      <c r="E31" s="6" t="s">
        <v>276</v>
      </c>
      <c r="F31" s="7" t="s">
        <v>277</v>
      </c>
      <c r="G31" s="7" t="s">
        <v>278</v>
      </c>
      <c r="H31" s="7" t="s">
        <v>229</v>
      </c>
      <c r="I31" s="7" t="s">
        <v>279</v>
      </c>
      <c r="J31" s="2">
        <v>2</v>
      </c>
      <c r="K31" s="2" t="s">
        <v>382</v>
      </c>
      <c r="L31" s="19"/>
      <c r="M31" s="9"/>
      <c r="N31" s="9">
        <f>SUM(O31:T31)</f>
        <v>300000</v>
      </c>
      <c r="O31" s="9">
        <v>0</v>
      </c>
      <c r="P31" s="9">
        <v>300000</v>
      </c>
      <c r="Q31" s="9"/>
      <c r="R31" s="9"/>
      <c r="S31" s="9"/>
      <c r="T31" s="9"/>
      <c r="U31" s="54">
        <f t="shared" si="0"/>
        <v>0</v>
      </c>
      <c r="V31" s="10">
        <f>N31</f>
        <v>300000</v>
      </c>
      <c r="W31" s="10"/>
      <c r="X31" s="10"/>
      <c r="Y31" s="10"/>
      <c r="Z31" s="10"/>
      <c r="AA31" s="10"/>
      <c r="AB31" s="10"/>
      <c r="AC31" s="10"/>
      <c r="AD31" s="10"/>
      <c r="AE31" s="10"/>
      <c r="AF31" s="10"/>
      <c r="AG31" s="10"/>
      <c r="AH31" s="11">
        <f t="shared" si="3"/>
        <v>300000</v>
      </c>
    </row>
    <row r="32" spans="1:34" ht="13.5" x14ac:dyDescent="0.25">
      <c r="A32" s="4" t="s">
        <v>65</v>
      </c>
      <c r="B32" s="8">
        <v>30</v>
      </c>
      <c r="C32" s="5" t="s">
        <v>377</v>
      </c>
      <c r="D32" s="33" t="s">
        <v>359</v>
      </c>
      <c r="E32" s="12" t="s">
        <v>280</v>
      </c>
      <c r="F32" s="7" t="s">
        <v>281</v>
      </c>
      <c r="G32" s="7" t="s">
        <v>282</v>
      </c>
      <c r="H32" s="7" t="s">
        <v>229</v>
      </c>
      <c r="I32" s="7" t="s">
        <v>392</v>
      </c>
      <c r="J32" s="2">
        <v>3</v>
      </c>
      <c r="K32" s="2"/>
      <c r="L32" s="8"/>
      <c r="M32" s="9"/>
      <c r="N32" s="9">
        <v>4500000</v>
      </c>
      <c r="O32" s="9" t="s">
        <v>89</v>
      </c>
      <c r="P32" s="9" t="s">
        <v>89</v>
      </c>
      <c r="Q32" s="9" t="s">
        <v>89</v>
      </c>
      <c r="R32" s="9" t="s">
        <v>89</v>
      </c>
      <c r="S32" s="9" t="s">
        <v>89</v>
      </c>
      <c r="T32" s="9" t="s">
        <v>89</v>
      </c>
      <c r="U32" s="52">
        <f t="shared" si="0"/>
        <v>0</v>
      </c>
      <c r="V32" s="28"/>
      <c r="W32" s="10"/>
      <c r="X32" s="10"/>
      <c r="Y32" s="10"/>
      <c r="Z32" s="10"/>
      <c r="AA32" s="10"/>
      <c r="AB32" s="10"/>
      <c r="AC32" s="10"/>
      <c r="AD32" s="20">
        <f>N32*0.2</f>
        <v>900000</v>
      </c>
      <c r="AE32" s="10"/>
      <c r="AF32" s="10"/>
      <c r="AG32" s="20">
        <f>N32*0.8</f>
        <v>3600000</v>
      </c>
      <c r="AH32" s="11">
        <f t="shared" si="3"/>
        <v>4500000</v>
      </c>
    </row>
    <row r="33" spans="1:34" ht="13.5" x14ac:dyDescent="0.25">
      <c r="A33" s="4" t="s">
        <v>65</v>
      </c>
      <c r="B33" s="8">
        <v>31</v>
      </c>
      <c r="C33" s="5" t="s">
        <v>377</v>
      </c>
      <c r="D33" s="33" t="s">
        <v>359</v>
      </c>
      <c r="E33" s="12" t="s">
        <v>283</v>
      </c>
      <c r="F33" s="7" t="s">
        <v>284</v>
      </c>
      <c r="G33" s="7" t="s">
        <v>282</v>
      </c>
      <c r="H33" s="7" t="s">
        <v>229</v>
      </c>
      <c r="I33" s="7" t="s">
        <v>392</v>
      </c>
      <c r="J33" s="2">
        <v>3</v>
      </c>
      <c r="K33" s="2"/>
      <c r="L33" s="8"/>
      <c r="M33" s="9"/>
      <c r="N33" s="9">
        <v>1250000</v>
      </c>
      <c r="O33" s="9" t="s">
        <v>89</v>
      </c>
      <c r="P33" s="9" t="s">
        <v>89</v>
      </c>
      <c r="Q33" s="9" t="s">
        <v>89</v>
      </c>
      <c r="R33" s="9" t="s">
        <v>89</v>
      </c>
      <c r="S33" s="9" t="s">
        <v>89</v>
      </c>
      <c r="T33" s="9" t="s">
        <v>89</v>
      </c>
      <c r="U33" s="52">
        <f t="shared" si="0"/>
        <v>0</v>
      </c>
      <c r="V33" s="28"/>
      <c r="W33" s="10"/>
      <c r="X33" s="10"/>
      <c r="Y33" s="10"/>
      <c r="Z33" s="10"/>
      <c r="AA33" s="10"/>
      <c r="AB33" s="10"/>
      <c r="AC33" s="10"/>
      <c r="AD33" s="20">
        <f>N33*0.2</f>
        <v>250000</v>
      </c>
      <c r="AE33" s="21"/>
      <c r="AF33" s="21"/>
      <c r="AG33" s="20">
        <f>N33*0.8</f>
        <v>1000000</v>
      </c>
      <c r="AH33" s="11">
        <f t="shared" si="3"/>
        <v>1250000</v>
      </c>
    </row>
    <row r="34" spans="1:34" ht="13.5" x14ac:dyDescent="0.25">
      <c r="A34" s="4" t="s">
        <v>65</v>
      </c>
      <c r="B34" s="8">
        <v>41</v>
      </c>
      <c r="C34" s="5" t="s">
        <v>377</v>
      </c>
      <c r="D34" s="33" t="s">
        <v>375</v>
      </c>
      <c r="E34" s="6" t="s">
        <v>114</v>
      </c>
      <c r="F34" s="7" t="s">
        <v>115</v>
      </c>
      <c r="G34" s="7" t="s">
        <v>116</v>
      </c>
      <c r="H34" s="7" t="s">
        <v>117</v>
      </c>
      <c r="I34" s="7" t="s">
        <v>118</v>
      </c>
      <c r="J34" s="2">
        <v>2</v>
      </c>
      <c r="K34" s="2"/>
      <c r="L34" s="8"/>
      <c r="M34" s="8"/>
      <c r="N34" s="9">
        <f t="shared" ref="N34:N65" si="4">SUM(O34:T34)</f>
        <v>900000</v>
      </c>
      <c r="O34" s="9">
        <v>150000</v>
      </c>
      <c r="P34" s="9">
        <v>150000</v>
      </c>
      <c r="Q34" s="9">
        <v>150000</v>
      </c>
      <c r="R34" s="9">
        <v>150000</v>
      </c>
      <c r="S34" s="9">
        <v>150000</v>
      </c>
      <c r="T34" s="9">
        <v>150000</v>
      </c>
      <c r="U34" s="54">
        <f t="shared" ref="U34:U65" si="5">IF(V34=0,0,MIN(O34,V34))</f>
        <v>150000</v>
      </c>
      <c r="V34" s="10">
        <f>N34</f>
        <v>900000</v>
      </c>
      <c r="W34" s="10"/>
      <c r="X34" s="10"/>
      <c r="Y34" s="10"/>
      <c r="Z34" s="10"/>
      <c r="AA34" s="10"/>
      <c r="AB34" s="10"/>
      <c r="AC34" s="10"/>
      <c r="AD34" s="10"/>
      <c r="AE34" s="10"/>
      <c r="AF34" s="10"/>
      <c r="AG34" s="10"/>
      <c r="AH34" s="11">
        <f t="shared" si="3"/>
        <v>900000</v>
      </c>
    </row>
    <row r="35" spans="1:34" ht="13.5" x14ac:dyDescent="0.25">
      <c r="A35" s="4" t="s">
        <v>65</v>
      </c>
      <c r="B35" s="8">
        <v>33</v>
      </c>
      <c r="C35" s="5" t="s">
        <v>377</v>
      </c>
      <c r="D35" s="33" t="s">
        <v>362</v>
      </c>
      <c r="E35" s="6" t="s">
        <v>313</v>
      </c>
      <c r="F35" s="7" t="s">
        <v>314</v>
      </c>
      <c r="G35" s="7" t="s">
        <v>315</v>
      </c>
      <c r="H35" s="7" t="s">
        <v>316</v>
      </c>
      <c r="I35" s="6"/>
      <c r="J35" s="2">
        <v>2</v>
      </c>
      <c r="K35" s="2"/>
      <c r="L35" s="8"/>
      <c r="M35" s="9"/>
      <c r="N35" s="9">
        <f t="shared" si="4"/>
        <v>80000</v>
      </c>
      <c r="O35" s="9">
        <v>80000</v>
      </c>
      <c r="P35" s="9"/>
      <c r="Q35" s="9"/>
      <c r="R35" s="9"/>
      <c r="S35" s="9"/>
      <c r="T35" s="9"/>
      <c r="U35" s="52">
        <f t="shared" si="5"/>
        <v>0</v>
      </c>
      <c r="V35" s="28"/>
      <c r="W35" s="10"/>
      <c r="X35" s="10"/>
      <c r="Y35" s="10"/>
      <c r="Z35" s="10"/>
      <c r="AA35" s="10"/>
      <c r="AB35" s="10"/>
      <c r="AC35" s="10">
        <f>N35</f>
        <v>80000</v>
      </c>
      <c r="AD35" s="10"/>
      <c r="AE35" s="10"/>
      <c r="AF35" s="10"/>
      <c r="AG35" s="10"/>
      <c r="AH35" s="11">
        <f t="shared" si="3"/>
        <v>80000</v>
      </c>
    </row>
    <row r="36" spans="1:34" ht="13.5" x14ac:dyDescent="0.25">
      <c r="A36" s="4" t="s">
        <v>29</v>
      </c>
      <c r="B36" s="8">
        <v>34</v>
      </c>
      <c r="C36" s="5" t="s">
        <v>377</v>
      </c>
      <c r="D36" s="33" t="s">
        <v>375</v>
      </c>
      <c r="E36" s="6" t="s">
        <v>30</v>
      </c>
      <c r="F36" s="7" t="s">
        <v>31</v>
      </c>
      <c r="G36" s="7" t="s">
        <v>32</v>
      </c>
      <c r="H36" s="7" t="s">
        <v>33</v>
      </c>
      <c r="I36" s="7" t="s">
        <v>34</v>
      </c>
      <c r="J36" s="2">
        <v>2</v>
      </c>
      <c r="K36" s="2"/>
      <c r="L36" s="8"/>
      <c r="M36" s="8"/>
      <c r="N36" s="9">
        <f t="shared" si="4"/>
        <v>0</v>
      </c>
      <c r="O36" s="9" t="s">
        <v>89</v>
      </c>
      <c r="P36" s="9" t="s">
        <v>89</v>
      </c>
      <c r="Q36" s="9" t="s">
        <v>89</v>
      </c>
      <c r="R36" s="9" t="s">
        <v>89</v>
      </c>
      <c r="S36" s="9" t="s">
        <v>89</v>
      </c>
      <c r="T36" s="9" t="s">
        <v>89</v>
      </c>
      <c r="U36" s="52">
        <f t="shared" si="5"/>
        <v>0</v>
      </c>
      <c r="V36" s="36"/>
      <c r="W36" s="10">
        <f>N36</f>
        <v>0</v>
      </c>
      <c r="X36" s="10"/>
      <c r="Y36" s="10"/>
      <c r="Z36" s="10"/>
      <c r="AA36" s="10"/>
      <c r="AB36" s="10"/>
      <c r="AC36" s="10"/>
      <c r="AD36" s="10"/>
      <c r="AE36" s="10"/>
      <c r="AF36" s="10"/>
      <c r="AG36" s="10"/>
      <c r="AH36" s="11">
        <f>SUM(W36:AG36)</f>
        <v>0</v>
      </c>
    </row>
    <row r="37" spans="1:34" ht="13.5" x14ac:dyDescent="0.25">
      <c r="A37" s="4" t="s">
        <v>29</v>
      </c>
      <c r="B37" s="8">
        <v>35</v>
      </c>
      <c r="C37" s="5" t="s">
        <v>377</v>
      </c>
      <c r="D37" s="33" t="s">
        <v>375</v>
      </c>
      <c r="E37" s="6" t="s">
        <v>35</v>
      </c>
      <c r="F37" s="7" t="s">
        <v>36</v>
      </c>
      <c r="G37" s="7" t="s">
        <v>37</v>
      </c>
      <c r="H37" s="7" t="s">
        <v>38</v>
      </c>
      <c r="I37" s="7" t="s">
        <v>39</v>
      </c>
      <c r="J37" s="2">
        <v>2</v>
      </c>
      <c r="K37" s="2"/>
      <c r="L37" s="8"/>
      <c r="M37" s="8"/>
      <c r="N37" s="9">
        <f t="shared" si="4"/>
        <v>0</v>
      </c>
      <c r="O37" s="9" t="s">
        <v>89</v>
      </c>
      <c r="P37" s="9" t="s">
        <v>89</v>
      </c>
      <c r="Q37" s="9" t="s">
        <v>89</v>
      </c>
      <c r="R37" s="9" t="s">
        <v>89</v>
      </c>
      <c r="S37" s="9" t="s">
        <v>89</v>
      </c>
      <c r="T37" s="9" t="s">
        <v>89</v>
      </c>
      <c r="U37" s="52">
        <f t="shared" si="5"/>
        <v>0</v>
      </c>
      <c r="V37" s="36"/>
      <c r="W37" s="10">
        <f>N37</f>
        <v>0</v>
      </c>
      <c r="X37" s="10"/>
      <c r="Y37" s="10"/>
      <c r="Z37" s="10"/>
      <c r="AA37" s="10"/>
      <c r="AB37" s="10"/>
      <c r="AC37" s="10"/>
      <c r="AD37" s="10"/>
      <c r="AE37" s="10"/>
      <c r="AF37" s="10"/>
      <c r="AG37" s="10"/>
      <c r="AH37" s="11">
        <f>SUM(W37:AG37)</f>
        <v>0</v>
      </c>
    </row>
    <row r="38" spans="1:34" ht="13.5" x14ac:dyDescent="0.25">
      <c r="A38" s="4" t="s">
        <v>29</v>
      </c>
      <c r="B38" s="8">
        <v>36</v>
      </c>
      <c r="C38" s="5" t="s">
        <v>377</v>
      </c>
      <c r="D38" s="33" t="s">
        <v>375</v>
      </c>
      <c r="E38" s="6" t="s">
        <v>40</v>
      </c>
      <c r="F38" s="7" t="s">
        <v>41</v>
      </c>
      <c r="G38" s="7" t="s">
        <v>42</v>
      </c>
      <c r="H38" s="7" t="s">
        <v>43</v>
      </c>
      <c r="I38" s="7" t="s">
        <v>44</v>
      </c>
      <c r="J38" s="2">
        <v>2</v>
      </c>
      <c r="K38" s="2"/>
      <c r="L38" s="8"/>
      <c r="M38" s="8"/>
      <c r="N38" s="9">
        <f t="shared" si="4"/>
        <v>21980</v>
      </c>
      <c r="O38" s="9">
        <v>21980</v>
      </c>
      <c r="P38" s="9"/>
      <c r="Q38" s="9"/>
      <c r="R38" s="9"/>
      <c r="S38" s="9"/>
      <c r="T38" s="9"/>
      <c r="U38" s="52">
        <f t="shared" si="5"/>
        <v>0</v>
      </c>
      <c r="V38" s="28"/>
      <c r="W38" s="10">
        <f>Table13[[#This Row],[FY23]]</f>
        <v>21980</v>
      </c>
      <c r="X38" s="10"/>
      <c r="Y38" s="10"/>
      <c r="Z38" s="10"/>
      <c r="AA38" s="10"/>
      <c r="AB38" s="10"/>
      <c r="AC38" s="10"/>
      <c r="AD38" s="10"/>
      <c r="AE38" s="10"/>
      <c r="AF38" s="10"/>
      <c r="AG38" s="10"/>
      <c r="AH38" s="11">
        <f>SUM(V38:AG38)</f>
        <v>21980</v>
      </c>
    </row>
    <row r="39" spans="1:34" ht="13.5" x14ac:dyDescent="0.25">
      <c r="A39" s="4" t="s">
        <v>29</v>
      </c>
      <c r="B39" s="8">
        <v>37</v>
      </c>
      <c r="C39" s="5" t="s">
        <v>377</v>
      </c>
      <c r="D39" s="33" t="s">
        <v>375</v>
      </c>
      <c r="E39" s="6" t="s">
        <v>45</v>
      </c>
      <c r="F39" s="7" t="s">
        <v>46</v>
      </c>
      <c r="G39" s="7" t="s">
        <v>47</v>
      </c>
      <c r="H39" s="7" t="s">
        <v>48</v>
      </c>
      <c r="I39" s="7" t="s">
        <v>49</v>
      </c>
      <c r="J39" s="2">
        <v>2</v>
      </c>
      <c r="K39" s="2"/>
      <c r="L39" s="8"/>
      <c r="M39" s="8"/>
      <c r="N39" s="9">
        <f t="shared" si="4"/>
        <v>120000</v>
      </c>
      <c r="O39" s="9">
        <v>120000</v>
      </c>
      <c r="P39" s="9"/>
      <c r="Q39" s="9"/>
      <c r="R39" s="9"/>
      <c r="S39" s="9"/>
      <c r="T39" s="9"/>
      <c r="U39" s="53">
        <f t="shared" si="5"/>
        <v>0</v>
      </c>
      <c r="V39" s="35"/>
      <c r="W39" s="28">
        <f>N39</f>
        <v>120000</v>
      </c>
      <c r="X39" s="10"/>
      <c r="Y39" s="10"/>
      <c r="Z39" s="10"/>
      <c r="AA39" s="10"/>
      <c r="AB39" s="10"/>
      <c r="AC39" s="10"/>
      <c r="AD39" s="10"/>
      <c r="AE39" s="10"/>
      <c r="AF39" s="10"/>
      <c r="AG39" s="10"/>
      <c r="AH39" s="11">
        <f>SUM(W39:AG39)</f>
        <v>120000</v>
      </c>
    </row>
    <row r="40" spans="1:34" ht="13.5" x14ac:dyDescent="0.25">
      <c r="A40" s="4" t="s">
        <v>29</v>
      </c>
      <c r="B40" s="8">
        <v>38</v>
      </c>
      <c r="C40" s="5" t="s">
        <v>377</v>
      </c>
      <c r="D40" s="33" t="s">
        <v>375</v>
      </c>
      <c r="E40" s="6" t="s">
        <v>50</v>
      </c>
      <c r="F40" s="7" t="s">
        <v>51</v>
      </c>
      <c r="G40" s="7" t="s">
        <v>52</v>
      </c>
      <c r="H40" s="7" t="s">
        <v>53</v>
      </c>
      <c r="I40" s="7" t="s">
        <v>54</v>
      </c>
      <c r="J40" s="2">
        <v>2</v>
      </c>
      <c r="K40" s="2"/>
      <c r="L40" s="8"/>
      <c r="M40" s="8"/>
      <c r="N40" s="9">
        <f t="shared" si="4"/>
        <v>0</v>
      </c>
      <c r="O40" s="9" t="s">
        <v>89</v>
      </c>
      <c r="P40" s="9" t="s">
        <v>89</v>
      </c>
      <c r="Q40" s="9" t="s">
        <v>89</v>
      </c>
      <c r="R40" s="9" t="s">
        <v>89</v>
      </c>
      <c r="S40" s="9" t="s">
        <v>89</v>
      </c>
      <c r="T40" s="9" t="s">
        <v>89</v>
      </c>
      <c r="U40" s="52">
        <f t="shared" si="5"/>
        <v>0</v>
      </c>
      <c r="V40" s="36"/>
      <c r="W40" s="10">
        <f>N40</f>
        <v>0</v>
      </c>
      <c r="X40" s="10"/>
      <c r="Y40" s="10"/>
      <c r="Z40" s="10"/>
      <c r="AA40" s="10"/>
      <c r="AB40" s="10"/>
      <c r="AC40" s="10"/>
      <c r="AD40" s="10"/>
      <c r="AE40" s="10"/>
      <c r="AF40" s="10"/>
      <c r="AG40" s="10"/>
      <c r="AH40" s="11">
        <f>SUM(W40:AG40)</f>
        <v>0</v>
      </c>
    </row>
    <row r="41" spans="1:34" ht="13.5" x14ac:dyDescent="0.25">
      <c r="A41" s="4" t="s">
        <v>65</v>
      </c>
      <c r="B41" s="8">
        <v>43</v>
      </c>
      <c r="C41" s="5" t="s">
        <v>377</v>
      </c>
      <c r="D41" s="33" t="s">
        <v>375</v>
      </c>
      <c r="E41" s="6" t="s">
        <v>124</v>
      </c>
      <c r="F41" s="16" t="s">
        <v>125</v>
      </c>
      <c r="G41" s="16" t="s">
        <v>126</v>
      </c>
      <c r="H41" s="16" t="s">
        <v>127</v>
      </c>
      <c r="I41" s="16" t="s">
        <v>128</v>
      </c>
      <c r="J41" s="2">
        <v>2</v>
      </c>
      <c r="K41" s="2"/>
      <c r="L41" s="8"/>
      <c r="M41" s="8"/>
      <c r="N41" s="9">
        <f t="shared" si="4"/>
        <v>330000</v>
      </c>
      <c r="O41" s="9">
        <v>55000</v>
      </c>
      <c r="P41" s="9">
        <v>55000</v>
      </c>
      <c r="Q41" s="9">
        <v>55000</v>
      </c>
      <c r="R41" s="9">
        <v>55000</v>
      </c>
      <c r="S41" s="9">
        <v>55000</v>
      </c>
      <c r="T41" s="9">
        <v>55000</v>
      </c>
      <c r="U41" s="54">
        <f t="shared" si="5"/>
        <v>55000</v>
      </c>
      <c r="V41" s="10">
        <f>N41</f>
        <v>330000</v>
      </c>
      <c r="W41" s="10"/>
      <c r="X41" s="10"/>
      <c r="Y41" s="10"/>
      <c r="Z41" s="10"/>
      <c r="AA41" s="10"/>
      <c r="AB41" s="10"/>
      <c r="AC41" s="10"/>
      <c r="AD41" s="10"/>
      <c r="AE41" s="10"/>
      <c r="AF41" s="10"/>
      <c r="AG41" s="10"/>
      <c r="AH41" s="11">
        <f t="shared" ref="AH41:AH86" si="6">SUM(V41:AG41)</f>
        <v>330000</v>
      </c>
    </row>
    <row r="42" spans="1:34" ht="13.5" x14ac:dyDescent="0.25">
      <c r="A42" s="4" t="s">
        <v>76</v>
      </c>
      <c r="B42" s="8">
        <v>40</v>
      </c>
      <c r="C42" s="5" t="s">
        <v>377</v>
      </c>
      <c r="D42" s="33" t="s">
        <v>375</v>
      </c>
      <c r="E42" s="6" t="s">
        <v>85</v>
      </c>
      <c r="F42" s="7" t="s">
        <v>86</v>
      </c>
      <c r="G42" s="7" t="s">
        <v>87</v>
      </c>
      <c r="H42" s="7" t="s">
        <v>88</v>
      </c>
      <c r="I42" s="6"/>
      <c r="J42" s="2">
        <v>2</v>
      </c>
      <c r="K42" s="2"/>
      <c r="L42" s="8"/>
      <c r="M42" s="8"/>
      <c r="N42" s="9">
        <f t="shared" si="4"/>
        <v>0</v>
      </c>
      <c r="O42" s="9" t="s">
        <v>89</v>
      </c>
      <c r="P42" s="9" t="s">
        <v>89</v>
      </c>
      <c r="Q42" s="9" t="s">
        <v>89</v>
      </c>
      <c r="R42" s="9" t="s">
        <v>89</v>
      </c>
      <c r="S42" s="9" t="s">
        <v>89</v>
      </c>
      <c r="T42" s="9" t="s">
        <v>89</v>
      </c>
      <c r="U42" s="52">
        <f t="shared" si="5"/>
        <v>0</v>
      </c>
      <c r="V42" s="28">
        <f>N42</f>
        <v>0</v>
      </c>
      <c r="W42" s="10"/>
      <c r="X42" s="10"/>
      <c r="Y42" s="10"/>
      <c r="Z42" s="10"/>
      <c r="AA42" s="10"/>
      <c r="AB42" s="10"/>
      <c r="AC42" s="10"/>
      <c r="AD42" s="10"/>
      <c r="AE42" s="10"/>
      <c r="AF42" s="10"/>
      <c r="AG42" s="10"/>
      <c r="AH42" s="11">
        <f t="shared" si="6"/>
        <v>0</v>
      </c>
    </row>
    <row r="43" spans="1:34" ht="13.5" x14ac:dyDescent="0.25">
      <c r="A43" s="4" t="s">
        <v>65</v>
      </c>
      <c r="B43" s="8">
        <v>44</v>
      </c>
      <c r="C43" s="5" t="s">
        <v>377</v>
      </c>
      <c r="D43" s="33" t="s">
        <v>375</v>
      </c>
      <c r="E43" s="6" t="s">
        <v>129</v>
      </c>
      <c r="F43" s="16" t="s">
        <v>130</v>
      </c>
      <c r="G43" s="16" t="s">
        <v>131</v>
      </c>
      <c r="H43" s="16" t="s">
        <v>132</v>
      </c>
      <c r="I43" s="16" t="s">
        <v>133</v>
      </c>
      <c r="J43" s="2">
        <v>2</v>
      </c>
      <c r="K43" s="2"/>
      <c r="L43" s="8"/>
      <c r="M43" s="8"/>
      <c r="N43" s="9">
        <f t="shared" si="4"/>
        <v>480000</v>
      </c>
      <c r="O43" s="9">
        <v>80000</v>
      </c>
      <c r="P43" s="9">
        <v>80000</v>
      </c>
      <c r="Q43" s="9">
        <v>80000</v>
      </c>
      <c r="R43" s="9">
        <v>80000</v>
      </c>
      <c r="S43" s="9">
        <v>80000</v>
      </c>
      <c r="T43" s="9">
        <v>80000</v>
      </c>
      <c r="U43" s="54">
        <f t="shared" si="5"/>
        <v>80000</v>
      </c>
      <c r="V43" s="10">
        <f>N43</f>
        <v>480000</v>
      </c>
      <c r="W43" s="10"/>
      <c r="X43" s="10"/>
      <c r="Y43" s="10"/>
      <c r="Z43" s="10"/>
      <c r="AA43" s="10"/>
      <c r="AB43" s="10"/>
      <c r="AC43" s="10"/>
      <c r="AD43" s="10"/>
      <c r="AE43" s="10"/>
      <c r="AF43" s="10"/>
      <c r="AG43" s="10"/>
      <c r="AH43" s="11">
        <f t="shared" si="6"/>
        <v>480000</v>
      </c>
    </row>
    <row r="44" spans="1:34" ht="13.5" x14ac:dyDescent="0.25">
      <c r="A44" s="4" t="s">
        <v>65</v>
      </c>
      <c r="B44" s="8">
        <v>42</v>
      </c>
      <c r="C44" s="5" t="s">
        <v>377</v>
      </c>
      <c r="D44" s="33" t="s">
        <v>375</v>
      </c>
      <c r="E44" s="6" t="s">
        <v>119</v>
      </c>
      <c r="F44" s="7" t="s">
        <v>120</v>
      </c>
      <c r="G44" s="7" t="s">
        <v>121</v>
      </c>
      <c r="H44" s="7" t="s">
        <v>122</v>
      </c>
      <c r="I44" s="7" t="s">
        <v>123</v>
      </c>
      <c r="J44" s="2">
        <v>2</v>
      </c>
      <c r="K44" s="2"/>
      <c r="L44" s="8"/>
      <c r="M44" s="8"/>
      <c r="N44" s="9">
        <f t="shared" si="4"/>
        <v>234000</v>
      </c>
      <c r="O44" s="9">
        <v>234000</v>
      </c>
      <c r="P44" s="9"/>
      <c r="Q44" s="9"/>
      <c r="R44" s="9"/>
      <c r="S44" s="9"/>
      <c r="T44" s="9"/>
      <c r="U44" s="52">
        <f t="shared" si="5"/>
        <v>0</v>
      </c>
      <c r="V44" s="28"/>
      <c r="W44" s="10"/>
      <c r="X44" s="10"/>
      <c r="Y44" s="10"/>
      <c r="Z44" s="10"/>
      <c r="AA44" s="10"/>
      <c r="AB44" s="10">
        <f>N44</f>
        <v>234000</v>
      </c>
      <c r="AC44" s="10"/>
      <c r="AD44" s="10"/>
      <c r="AE44" s="10"/>
      <c r="AF44" s="10"/>
      <c r="AG44" s="10"/>
      <c r="AH44" s="11">
        <f t="shared" si="6"/>
        <v>234000</v>
      </c>
    </row>
    <row r="45" spans="1:34" ht="13.5" x14ac:dyDescent="0.25">
      <c r="A45" s="4" t="s">
        <v>65</v>
      </c>
      <c r="B45" s="8">
        <v>45</v>
      </c>
      <c r="C45" s="5" t="s">
        <v>377</v>
      </c>
      <c r="D45" s="33" t="s">
        <v>375</v>
      </c>
      <c r="E45" s="6" t="s">
        <v>134</v>
      </c>
      <c r="F45" s="16" t="s">
        <v>135</v>
      </c>
      <c r="G45" s="16" t="s">
        <v>136</v>
      </c>
      <c r="H45" s="16" t="s">
        <v>137</v>
      </c>
      <c r="I45" s="16" t="s">
        <v>138</v>
      </c>
      <c r="J45" s="2">
        <v>2</v>
      </c>
      <c r="K45" s="2"/>
      <c r="L45" s="8"/>
      <c r="M45" s="8"/>
      <c r="N45" s="9">
        <f t="shared" si="4"/>
        <v>322731.36</v>
      </c>
      <c r="O45" s="9">
        <v>53788.56</v>
      </c>
      <c r="P45" s="9">
        <v>53788.56</v>
      </c>
      <c r="Q45" s="9">
        <v>53788.56</v>
      </c>
      <c r="R45" s="9">
        <v>53788.56</v>
      </c>
      <c r="S45" s="9">
        <v>53788.56</v>
      </c>
      <c r="T45" s="9">
        <v>53788.56</v>
      </c>
      <c r="U45" s="54">
        <f t="shared" si="5"/>
        <v>53788.56</v>
      </c>
      <c r="V45" s="10">
        <f>N45</f>
        <v>322731.36</v>
      </c>
      <c r="W45" s="10"/>
      <c r="X45" s="10"/>
      <c r="Y45" s="10"/>
      <c r="Z45" s="10"/>
      <c r="AA45" s="10"/>
      <c r="AB45" s="10"/>
      <c r="AC45" s="10"/>
      <c r="AD45" s="10"/>
      <c r="AE45" s="10"/>
      <c r="AF45" s="10"/>
      <c r="AG45" s="10"/>
      <c r="AH45" s="11">
        <f t="shared" si="6"/>
        <v>322731.36</v>
      </c>
    </row>
    <row r="46" spans="1:34" ht="13.5" x14ac:dyDescent="0.25">
      <c r="A46" s="4" t="s">
        <v>65</v>
      </c>
      <c r="B46" s="8">
        <v>46</v>
      </c>
      <c r="C46" s="5" t="s">
        <v>377</v>
      </c>
      <c r="D46" s="33" t="s">
        <v>375</v>
      </c>
      <c r="E46" s="6" t="s">
        <v>143</v>
      </c>
      <c r="F46" s="16" t="s">
        <v>144</v>
      </c>
      <c r="G46" s="16" t="s">
        <v>145</v>
      </c>
      <c r="H46" s="16" t="s">
        <v>146</v>
      </c>
      <c r="I46" s="16" t="s">
        <v>147</v>
      </c>
      <c r="J46" s="2">
        <v>2</v>
      </c>
      <c r="K46" s="2"/>
      <c r="L46" s="8"/>
      <c r="M46" s="8"/>
      <c r="N46" s="9">
        <f t="shared" si="4"/>
        <v>510000</v>
      </c>
      <c r="O46" s="9">
        <v>85000</v>
      </c>
      <c r="P46" s="9">
        <v>85000</v>
      </c>
      <c r="Q46" s="9">
        <v>85000</v>
      </c>
      <c r="R46" s="9">
        <v>85000</v>
      </c>
      <c r="S46" s="9">
        <v>85000</v>
      </c>
      <c r="T46" s="9">
        <v>85000</v>
      </c>
      <c r="U46" s="54">
        <f t="shared" si="5"/>
        <v>85000</v>
      </c>
      <c r="V46" s="10">
        <f>N46</f>
        <v>510000</v>
      </c>
      <c r="W46" s="10"/>
      <c r="X46" s="10"/>
      <c r="Y46" s="10"/>
      <c r="Z46" s="10"/>
      <c r="AA46" s="10"/>
      <c r="AB46" s="10"/>
      <c r="AC46" s="10"/>
      <c r="AD46" s="10"/>
      <c r="AE46" s="10"/>
      <c r="AF46" s="10"/>
      <c r="AG46" s="10"/>
      <c r="AH46" s="11">
        <f t="shared" si="6"/>
        <v>510000</v>
      </c>
    </row>
    <row r="47" spans="1:34" ht="13.5" x14ac:dyDescent="0.25">
      <c r="A47" s="4" t="s">
        <v>65</v>
      </c>
      <c r="B47" s="8">
        <v>47</v>
      </c>
      <c r="C47" s="5" t="s">
        <v>377</v>
      </c>
      <c r="D47" s="33" t="s">
        <v>375</v>
      </c>
      <c r="E47" s="6" t="s">
        <v>148</v>
      </c>
      <c r="F47" s="16" t="s">
        <v>149</v>
      </c>
      <c r="G47" s="16" t="s">
        <v>150</v>
      </c>
      <c r="H47" s="16" t="s">
        <v>151</v>
      </c>
      <c r="I47" s="16" t="s">
        <v>152</v>
      </c>
      <c r="J47" s="2">
        <v>2</v>
      </c>
      <c r="K47" s="2"/>
      <c r="L47" s="8"/>
      <c r="M47" s="8"/>
      <c r="N47" s="9">
        <f t="shared" si="4"/>
        <v>510000</v>
      </c>
      <c r="O47" s="9">
        <v>85000</v>
      </c>
      <c r="P47" s="9">
        <v>85000</v>
      </c>
      <c r="Q47" s="9">
        <v>85000</v>
      </c>
      <c r="R47" s="9">
        <v>85000</v>
      </c>
      <c r="S47" s="9">
        <v>85000</v>
      </c>
      <c r="T47" s="9">
        <v>85000</v>
      </c>
      <c r="U47" s="54">
        <f t="shared" si="5"/>
        <v>85000</v>
      </c>
      <c r="V47" s="10">
        <f>N47</f>
        <v>510000</v>
      </c>
      <c r="W47" s="10"/>
      <c r="X47" s="10"/>
      <c r="Y47" s="10"/>
      <c r="Z47" s="10"/>
      <c r="AA47" s="10"/>
      <c r="AB47" s="10"/>
      <c r="AC47" s="10"/>
      <c r="AD47" s="10"/>
      <c r="AE47" s="10"/>
      <c r="AF47" s="10"/>
      <c r="AG47" s="10"/>
      <c r="AH47" s="11">
        <f t="shared" si="6"/>
        <v>510000</v>
      </c>
    </row>
    <row r="48" spans="1:34" ht="13.5" x14ac:dyDescent="0.25">
      <c r="A48" s="4" t="s">
        <v>65</v>
      </c>
      <c r="B48" s="8">
        <v>50</v>
      </c>
      <c r="C48" s="5" t="s">
        <v>377</v>
      </c>
      <c r="D48" s="33" t="s">
        <v>375</v>
      </c>
      <c r="E48" s="6" t="s">
        <v>221</v>
      </c>
      <c r="F48" s="16" t="s">
        <v>222</v>
      </c>
      <c r="G48" s="16" t="s">
        <v>223</v>
      </c>
      <c r="H48" s="16" t="s">
        <v>224</v>
      </c>
      <c r="I48" s="16" t="s">
        <v>225</v>
      </c>
      <c r="J48" s="2">
        <v>2</v>
      </c>
      <c r="K48" s="2"/>
      <c r="L48" s="8"/>
      <c r="M48" s="8"/>
      <c r="N48" s="9">
        <f t="shared" si="4"/>
        <v>492000</v>
      </c>
      <c r="O48" s="9">
        <v>82000</v>
      </c>
      <c r="P48" s="9">
        <v>82000</v>
      </c>
      <c r="Q48" s="9">
        <v>82000</v>
      </c>
      <c r="R48" s="9">
        <v>82000</v>
      </c>
      <c r="S48" s="9">
        <v>82000</v>
      </c>
      <c r="T48" s="9">
        <v>82000</v>
      </c>
      <c r="U48" s="54">
        <f t="shared" si="5"/>
        <v>82000</v>
      </c>
      <c r="V48" s="10">
        <f>N48</f>
        <v>492000</v>
      </c>
      <c r="W48" s="10"/>
      <c r="X48" s="10"/>
      <c r="Y48" s="10"/>
      <c r="Z48" s="10"/>
      <c r="AA48" s="10"/>
      <c r="AB48" s="10"/>
      <c r="AC48" s="10"/>
      <c r="AD48" s="10"/>
      <c r="AE48" s="10"/>
      <c r="AF48" s="10"/>
      <c r="AG48" s="10"/>
      <c r="AH48" s="11">
        <f t="shared" si="6"/>
        <v>492000</v>
      </c>
    </row>
    <row r="49" spans="1:34" ht="13.5" x14ac:dyDescent="0.25">
      <c r="A49" s="4" t="s">
        <v>65</v>
      </c>
      <c r="B49" s="8">
        <v>53</v>
      </c>
      <c r="C49" s="5" t="s">
        <v>377</v>
      </c>
      <c r="D49" s="33" t="s">
        <v>375</v>
      </c>
      <c r="E49" s="12" t="s">
        <v>258</v>
      </c>
      <c r="F49" s="16" t="s">
        <v>259</v>
      </c>
      <c r="G49" s="16" t="s">
        <v>260</v>
      </c>
      <c r="H49" s="16" t="s">
        <v>261</v>
      </c>
      <c r="I49" s="16" t="s">
        <v>262</v>
      </c>
      <c r="J49" s="2">
        <v>2</v>
      </c>
      <c r="K49" s="2"/>
      <c r="L49" s="8"/>
      <c r="M49" s="8"/>
      <c r="N49" s="9">
        <f t="shared" si="4"/>
        <v>800000</v>
      </c>
      <c r="O49" s="9">
        <v>250000</v>
      </c>
      <c r="P49" s="9">
        <v>25000</v>
      </c>
      <c r="Q49" s="9">
        <v>250000</v>
      </c>
      <c r="R49" s="9">
        <v>25000</v>
      </c>
      <c r="S49" s="9">
        <v>250000</v>
      </c>
      <c r="T49" s="9"/>
      <c r="U49" s="54">
        <f t="shared" si="5"/>
        <v>250000</v>
      </c>
      <c r="V49" s="10">
        <f>N49</f>
        <v>800000</v>
      </c>
      <c r="W49" s="10"/>
      <c r="X49" s="10"/>
      <c r="Y49" s="10"/>
      <c r="Z49" s="10"/>
      <c r="AA49" s="10"/>
      <c r="AB49" s="10"/>
      <c r="AC49" s="10"/>
      <c r="AD49" s="10"/>
      <c r="AE49" s="10"/>
      <c r="AF49" s="10"/>
      <c r="AG49" s="10"/>
      <c r="AH49" s="11">
        <f t="shared" si="6"/>
        <v>800000</v>
      </c>
    </row>
    <row r="50" spans="1:34" ht="13.5" x14ac:dyDescent="0.25">
      <c r="A50" s="4" t="s">
        <v>65</v>
      </c>
      <c r="B50" s="8">
        <v>48</v>
      </c>
      <c r="C50" s="5" t="s">
        <v>377</v>
      </c>
      <c r="D50" s="33" t="s">
        <v>375</v>
      </c>
      <c r="E50" s="12" t="s">
        <v>187</v>
      </c>
      <c r="F50" s="16" t="s">
        <v>188</v>
      </c>
      <c r="G50" s="16" t="s">
        <v>189</v>
      </c>
      <c r="H50" s="16" t="s">
        <v>190</v>
      </c>
      <c r="I50" s="16" t="s">
        <v>191</v>
      </c>
      <c r="J50" s="2">
        <v>2</v>
      </c>
      <c r="K50" s="2"/>
      <c r="L50" s="8"/>
      <c r="M50" s="8"/>
      <c r="N50" s="9">
        <f t="shared" si="4"/>
        <v>510000</v>
      </c>
      <c r="O50" s="9">
        <v>85000</v>
      </c>
      <c r="P50" s="9">
        <v>85000</v>
      </c>
      <c r="Q50" s="9">
        <v>85000</v>
      </c>
      <c r="R50" s="9">
        <v>85000</v>
      </c>
      <c r="S50" s="9">
        <v>85000</v>
      </c>
      <c r="T50" s="9">
        <v>85000</v>
      </c>
      <c r="U50" s="52">
        <f t="shared" si="5"/>
        <v>0</v>
      </c>
      <c r="V50" s="28"/>
      <c r="W50" s="10"/>
      <c r="X50" s="10"/>
      <c r="Y50" s="10"/>
      <c r="Z50" s="10"/>
      <c r="AA50" s="10"/>
      <c r="AB50" s="10">
        <f>N50</f>
        <v>510000</v>
      </c>
      <c r="AC50" s="10"/>
      <c r="AD50" s="10"/>
      <c r="AE50" s="10"/>
      <c r="AF50" s="10"/>
      <c r="AG50" s="10"/>
      <c r="AH50" s="11">
        <f t="shared" si="6"/>
        <v>510000</v>
      </c>
    </row>
    <row r="51" spans="1:34" ht="13.5" x14ac:dyDescent="0.25">
      <c r="A51" s="4" t="s">
        <v>65</v>
      </c>
      <c r="B51" s="8">
        <v>49</v>
      </c>
      <c r="C51" s="5" t="s">
        <v>377</v>
      </c>
      <c r="D51" s="33" t="s">
        <v>375</v>
      </c>
      <c r="E51" s="12" t="s">
        <v>197</v>
      </c>
      <c r="F51" s="16" t="s">
        <v>198</v>
      </c>
      <c r="G51" s="16" t="s">
        <v>199</v>
      </c>
      <c r="H51" s="16" t="s">
        <v>200</v>
      </c>
      <c r="I51" s="16" t="s">
        <v>201</v>
      </c>
      <c r="J51" s="2">
        <v>2</v>
      </c>
      <c r="K51" s="2"/>
      <c r="L51" s="8"/>
      <c r="M51" s="8"/>
      <c r="N51" s="9">
        <f t="shared" si="4"/>
        <v>1500000</v>
      </c>
      <c r="O51" s="9">
        <v>250000</v>
      </c>
      <c r="P51" s="9">
        <v>250000</v>
      </c>
      <c r="Q51" s="9">
        <v>250000</v>
      </c>
      <c r="R51" s="9">
        <v>250000</v>
      </c>
      <c r="S51" s="9">
        <v>250000</v>
      </c>
      <c r="T51" s="9">
        <v>250000</v>
      </c>
      <c r="U51" s="52">
        <f t="shared" si="5"/>
        <v>0</v>
      </c>
      <c r="V51" s="28"/>
      <c r="W51" s="10"/>
      <c r="X51" s="10"/>
      <c r="Y51" s="10"/>
      <c r="Z51" s="10"/>
      <c r="AA51" s="10"/>
      <c r="AB51" s="10">
        <f>N51</f>
        <v>1500000</v>
      </c>
      <c r="AC51" s="10"/>
      <c r="AD51" s="10"/>
      <c r="AE51" s="10"/>
      <c r="AF51" s="10"/>
      <c r="AG51" s="10"/>
      <c r="AH51" s="11">
        <f t="shared" si="6"/>
        <v>1500000</v>
      </c>
    </row>
    <row r="52" spans="1:34" ht="13.5" x14ac:dyDescent="0.25">
      <c r="A52" s="4" t="s">
        <v>65</v>
      </c>
      <c r="B52" s="8">
        <v>54</v>
      </c>
      <c r="C52" s="5" t="s">
        <v>377</v>
      </c>
      <c r="D52" s="33" t="s">
        <v>359</v>
      </c>
      <c r="E52" s="6" t="s">
        <v>287</v>
      </c>
      <c r="F52" s="16" t="s">
        <v>393</v>
      </c>
      <c r="G52" s="16" t="s">
        <v>288</v>
      </c>
      <c r="H52" s="16" t="s">
        <v>289</v>
      </c>
      <c r="I52" s="6"/>
      <c r="J52" s="2">
        <v>2</v>
      </c>
      <c r="K52" s="2"/>
      <c r="L52" s="8"/>
      <c r="M52" s="8"/>
      <c r="N52" s="9">
        <f t="shared" si="4"/>
        <v>150000</v>
      </c>
      <c r="O52" s="9">
        <v>150000</v>
      </c>
      <c r="P52" s="9"/>
      <c r="Q52" s="9"/>
      <c r="R52" s="9"/>
      <c r="S52" s="9"/>
      <c r="T52" s="9"/>
      <c r="U52" s="54">
        <f t="shared" si="5"/>
        <v>150000</v>
      </c>
      <c r="V52" s="10">
        <f>N52</f>
        <v>150000</v>
      </c>
      <c r="W52" s="10"/>
      <c r="X52" s="10"/>
      <c r="Y52" s="10"/>
      <c r="Z52" s="10"/>
      <c r="AA52" s="10"/>
      <c r="AB52" s="10"/>
      <c r="AC52" s="10"/>
      <c r="AD52" s="10"/>
      <c r="AE52" s="10"/>
      <c r="AF52" s="10"/>
      <c r="AG52" s="10"/>
      <c r="AH52" s="11">
        <f t="shared" si="6"/>
        <v>150000</v>
      </c>
    </row>
    <row r="53" spans="1:34" ht="13.5" x14ac:dyDescent="0.25">
      <c r="A53" s="4" t="s">
        <v>65</v>
      </c>
      <c r="B53" s="8">
        <v>55</v>
      </c>
      <c r="C53" s="5" t="s">
        <v>377</v>
      </c>
      <c r="D53" s="33" t="s">
        <v>375</v>
      </c>
      <c r="E53" s="6" t="s">
        <v>290</v>
      </c>
      <c r="F53" s="16" t="s">
        <v>291</v>
      </c>
      <c r="G53" s="16" t="s">
        <v>292</v>
      </c>
      <c r="H53" s="16" t="s">
        <v>293</v>
      </c>
      <c r="I53" s="6"/>
      <c r="J53" s="2">
        <v>2</v>
      </c>
      <c r="K53" s="2"/>
      <c r="L53" s="8"/>
      <c r="M53" s="8"/>
      <c r="N53" s="9">
        <f t="shared" si="4"/>
        <v>270000</v>
      </c>
      <c r="O53" s="9">
        <v>270000</v>
      </c>
      <c r="P53" s="9"/>
      <c r="Q53" s="9"/>
      <c r="R53" s="9"/>
      <c r="S53" s="9"/>
      <c r="T53" s="9"/>
      <c r="U53" s="54">
        <f t="shared" si="5"/>
        <v>270000</v>
      </c>
      <c r="V53" s="10">
        <f>N53</f>
        <v>270000</v>
      </c>
      <c r="W53" s="10"/>
      <c r="X53" s="10"/>
      <c r="Y53" s="10"/>
      <c r="Z53" s="10"/>
      <c r="AA53" s="10"/>
      <c r="AB53" s="10"/>
      <c r="AC53" s="10"/>
      <c r="AD53" s="10"/>
      <c r="AE53" s="10"/>
      <c r="AF53" s="10"/>
      <c r="AG53" s="10"/>
      <c r="AH53" s="11">
        <f t="shared" si="6"/>
        <v>270000</v>
      </c>
    </row>
    <row r="54" spans="1:34" ht="13.5" x14ac:dyDescent="0.25">
      <c r="A54" s="4" t="s">
        <v>65</v>
      </c>
      <c r="B54" s="8">
        <v>52</v>
      </c>
      <c r="C54" s="5" t="s">
        <v>377</v>
      </c>
      <c r="D54" s="33" t="s">
        <v>359</v>
      </c>
      <c r="E54" s="12" t="s">
        <v>249</v>
      </c>
      <c r="F54" s="16" t="s">
        <v>250</v>
      </c>
      <c r="G54" s="16" t="s">
        <v>251</v>
      </c>
      <c r="H54" s="16" t="s">
        <v>252</v>
      </c>
      <c r="I54" s="16" t="s">
        <v>253</v>
      </c>
      <c r="J54" s="2">
        <v>1</v>
      </c>
      <c r="K54" s="2"/>
      <c r="L54" s="8"/>
      <c r="M54" s="9">
        <v>297810</v>
      </c>
      <c r="N54" s="9">
        <f t="shared" si="4"/>
        <v>2600000</v>
      </c>
      <c r="O54" s="9"/>
      <c r="P54" s="9">
        <v>2600000</v>
      </c>
      <c r="Q54" s="9"/>
      <c r="R54" s="9"/>
      <c r="S54" s="9"/>
      <c r="T54" s="9"/>
      <c r="U54" s="52">
        <f t="shared" si="5"/>
        <v>0</v>
      </c>
      <c r="V54" s="28"/>
      <c r="W54" s="10"/>
      <c r="X54" s="10"/>
      <c r="Y54" s="10"/>
      <c r="Z54" s="10"/>
      <c r="AA54" s="10">
        <f>N54+M54</f>
        <v>2897810</v>
      </c>
      <c r="AB54" s="10"/>
      <c r="AC54" s="10"/>
      <c r="AD54" s="10"/>
      <c r="AE54" s="10"/>
      <c r="AF54" s="10"/>
      <c r="AG54" s="10"/>
      <c r="AH54" s="11">
        <f t="shared" si="6"/>
        <v>2897810</v>
      </c>
    </row>
    <row r="55" spans="1:34" ht="13.5" x14ac:dyDescent="0.25">
      <c r="A55" s="4" t="s">
        <v>65</v>
      </c>
      <c r="B55" s="8">
        <v>57</v>
      </c>
      <c r="C55" s="5" t="s">
        <v>377</v>
      </c>
      <c r="D55" s="33" t="s">
        <v>375</v>
      </c>
      <c r="E55" s="6" t="s">
        <v>298</v>
      </c>
      <c r="F55" s="16" t="s">
        <v>299</v>
      </c>
      <c r="G55" s="16" t="s">
        <v>300</v>
      </c>
      <c r="H55" s="16" t="s">
        <v>301</v>
      </c>
      <c r="I55" s="16"/>
      <c r="J55" s="2">
        <v>2</v>
      </c>
      <c r="K55" s="2"/>
      <c r="L55" s="16"/>
      <c r="M55" s="8"/>
      <c r="N55" s="9">
        <f t="shared" si="4"/>
        <v>80000</v>
      </c>
      <c r="O55" s="9">
        <v>80000</v>
      </c>
      <c r="P55" s="9"/>
      <c r="Q55" s="9"/>
      <c r="R55" s="9"/>
      <c r="S55" s="9"/>
      <c r="T55" s="9"/>
      <c r="U55" s="54">
        <f t="shared" si="5"/>
        <v>80000</v>
      </c>
      <c r="V55" s="10">
        <f t="shared" ref="V55:V72" si="7">N55</f>
        <v>80000</v>
      </c>
      <c r="W55" s="28"/>
      <c r="X55" s="10"/>
      <c r="Y55" s="10"/>
      <c r="Z55" s="10"/>
      <c r="AA55" s="10"/>
      <c r="AB55" s="10"/>
      <c r="AC55" s="10"/>
      <c r="AD55" s="10"/>
      <c r="AE55" s="10"/>
      <c r="AF55" s="10"/>
      <c r="AG55" s="10"/>
      <c r="AH55" s="11">
        <f t="shared" si="6"/>
        <v>80000</v>
      </c>
    </row>
    <row r="56" spans="1:34" ht="13.5" x14ac:dyDescent="0.25">
      <c r="A56" s="4" t="s">
        <v>65</v>
      </c>
      <c r="B56" s="8">
        <v>58</v>
      </c>
      <c r="C56" s="5" t="s">
        <v>377</v>
      </c>
      <c r="D56" s="33" t="s">
        <v>375</v>
      </c>
      <c r="E56" s="6" t="s">
        <v>302</v>
      </c>
      <c r="F56" s="16" t="s">
        <v>303</v>
      </c>
      <c r="G56" s="16" t="s">
        <v>300</v>
      </c>
      <c r="H56" s="16" t="s">
        <v>301</v>
      </c>
      <c r="I56" s="16"/>
      <c r="J56" s="2">
        <v>2</v>
      </c>
      <c r="K56" s="2"/>
      <c r="L56" s="16"/>
      <c r="M56" s="8"/>
      <c r="N56" s="9">
        <f t="shared" si="4"/>
        <v>50000</v>
      </c>
      <c r="O56" s="9">
        <v>50000</v>
      </c>
      <c r="P56" s="9"/>
      <c r="Q56" s="9"/>
      <c r="R56" s="9"/>
      <c r="S56" s="9"/>
      <c r="T56" s="9"/>
      <c r="U56" s="54">
        <f t="shared" si="5"/>
        <v>50000</v>
      </c>
      <c r="V56" s="10">
        <f t="shared" si="7"/>
        <v>50000</v>
      </c>
      <c r="W56" s="28"/>
      <c r="X56" s="10"/>
      <c r="Y56" s="10"/>
      <c r="Z56" s="10"/>
      <c r="AA56" s="10"/>
      <c r="AB56" s="10"/>
      <c r="AC56" s="10"/>
      <c r="AD56" s="10"/>
      <c r="AE56" s="10"/>
      <c r="AF56" s="10"/>
      <c r="AG56" s="10"/>
      <c r="AH56" s="11">
        <f t="shared" si="6"/>
        <v>50000</v>
      </c>
    </row>
    <row r="57" spans="1:34" ht="13.5" x14ac:dyDescent="0.25">
      <c r="A57" s="4" t="s">
        <v>65</v>
      </c>
      <c r="B57" s="8">
        <v>59</v>
      </c>
      <c r="C57" s="5" t="s">
        <v>377</v>
      </c>
      <c r="D57" s="33" t="s">
        <v>375</v>
      </c>
      <c r="E57" s="6" t="s">
        <v>304</v>
      </c>
      <c r="F57" s="16" t="s">
        <v>305</v>
      </c>
      <c r="G57" s="16" t="s">
        <v>300</v>
      </c>
      <c r="H57" s="16" t="s">
        <v>301</v>
      </c>
      <c r="I57" s="16"/>
      <c r="J57" s="2">
        <v>2</v>
      </c>
      <c r="K57" s="2"/>
      <c r="L57" s="16"/>
      <c r="M57" s="8"/>
      <c r="N57" s="9">
        <f t="shared" si="4"/>
        <v>300000</v>
      </c>
      <c r="O57" s="9">
        <v>300000</v>
      </c>
      <c r="P57" s="9"/>
      <c r="Q57" s="9"/>
      <c r="R57" s="9"/>
      <c r="S57" s="9"/>
      <c r="T57" s="9"/>
      <c r="U57" s="54">
        <f t="shared" si="5"/>
        <v>300000</v>
      </c>
      <c r="V57" s="10">
        <f t="shared" si="7"/>
        <v>300000</v>
      </c>
      <c r="W57" s="28"/>
      <c r="X57" s="10"/>
      <c r="Y57" s="10"/>
      <c r="Z57" s="10"/>
      <c r="AA57" s="10"/>
      <c r="AB57" s="10"/>
      <c r="AC57" s="10"/>
      <c r="AD57" s="10"/>
      <c r="AE57" s="10"/>
      <c r="AF57" s="10"/>
      <c r="AG57" s="10"/>
      <c r="AH57" s="11">
        <f t="shared" si="6"/>
        <v>300000</v>
      </c>
    </row>
    <row r="58" spans="1:34" ht="13.5" x14ac:dyDescent="0.25">
      <c r="A58" s="4" t="s">
        <v>65</v>
      </c>
      <c r="B58" s="8">
        <v>60</v>
      </c>
      <c r="C58" s="5" t="s">
        <v>377</v>
      </c>
      <c r="D58" s="33" t="s">
        <v>375</v>
      </c>
      <c r="E58" s="6" t="s">
        <v>306</v>
      </c>
      <c r="F58" s="16" t="s">
        <v>307</v>
      </c>
      <c r="G58" s="16" t="s">
        <v>308</v>
      </c>
      <c r="H58" s="16" t="s">
        <v>309</v>
      </c>
      <c r="I58" s="16"/>
      <c r="J58" s="2">
        <v>2</v>
      </c>
      <c r="K58" s="2"/>
      <c r="L58" s="16"/>
      <c r="M58" s="8"/>
      <c r="N58" s="9">
        <f t="shared" si="4"/>
        <v>725000</v>
      </c>
      <c r="O58" s="9">
        <v>725000</v>
      </c>
      <c r="P58" s="9"/>
      <c r="Q58" s="9"/>
      <c r="R58" s="9"/>
      <c r="S58" s="9"/>
      <c r="T58" s="9"/>
      <c r="U58" s="54">
        <f t="shared" si="5"/>
        <v>725000</v>
      </c>
      <c r="V58" s="10">
        <f t="shared" si="7"/>
        <v>725000</v>
      </c>
      <c r="W58" s="10"/>
      <c r="X58" s="10"/>
      <c r="Y58" s="10"/>
      <c r="Z58" s="10"/>
      <c r="AA58" s="10"/>
      <c r="AB58" s="10"/>
      <c r="AC58" s="10"/>
      <c r="AD58" s="10"/>
      <c r="AE58" s="10"/>
      <c r="AF58" s="10"/>
      <c r="AG58" s="10"/>
      <c r="AH58" s="11">
        <f t="shared" si="6"/>
        <v>725000</v>
      </c>
    </row>
    <row r="59" spans="1:34" ht="13.5" x14ac:dyDescent="0.25">
      <c r="A59" s="4" t="s">
        <v>65</v>
      </c>
      <c r="B59" s="8">
        <v>61</v>
      </c>
      <c r="C59" s="5" t="s">
        <v>377</v>
      </c>
      <c r="D59" s="33" t="s">
        <v>375</v>
      </c>
      <c r="E59" s="5" t="s">
        <v>310</v>
      </c>
      <c r="F59" s="16" t="s">
        <v>311</v>
      </c>
      <c r="G59" s="16" t="s">
        <v>312</v>
      </c>
      <c r="H59" s="16" t="s">
        <v>293</v>
      </c>
      <c r="I59" s="16"/>
      <c r="J59" s="2">
        <v>2</v>
      </c>
      <c r="K59" s="2"/>
      <c r="L59" s="16"/>
      <c r="M59" s="8"/>
      <c r="N59" s="9">
        <f t="shared" si="4"/>
        <v>250000</v>
      </c>
      <c r="O59" s="9">
        <v>250000</v>
      </c>
      <c r="P59" s="9"/>
      <c r="Q59" s="9"/>
      <c r="R59" s="9"/>
      <c r="S59" s="9"/>
      <c r="T59" s="9"/>
      <c r="U59" s="54">
        <f t="shared" si="5"/>
        <v>250000</v>
      </c>
      <c r="V59" s="10">
        <f t="shared" si="7"/>
        <v>250000</v>
      </c>
      <c r="W59" s="10"/>
      <c r="X59" s="10"/>
      <c r="Y59" s="10"/>
      <c r="Z59" s="10"/>
      <c r="AA59" s="10"/>
      <c r="AB59" s="10"/>
      <c r="AC59" s="10"/>
      <c r="AD59" s="10"/>
      <c r="AE59" s="10"/>
      <c r="AF59" s="10"/>
      <c r="AG59" s="10"/>
      <c r="AH59" s="11">
        <f t="shared" si="6"/>
        <v>250000</v>
      </c>
    </row>
    <row r="60" spans="1:34" ht="13.5" x14ac:dyDescent="0.25">
      <c r="A60" s="4" t="s">
        <v>65</v>
      </c>
      <c r="B60" s="8">
        <v>62</v>
      </c>
      <c r="C60" s="5" t="s">
        <v>377</v>
      </c>
      <c r="D60" s="33" t="s">
        <v>375</v>
      </c>
      <c r="E60" s="6" t="s">
        <v>317</v>
      </c>
      <c r="F60" s="16" t="s">
        <v>318</v>
      </c>
      <c r="G60" s="16" t="s">
        <v>319</v>
      </c>
      <c r="H60" s="16" t="s">
        <v>320</v>
      </c>
      <c r="I60" s="16"/>
      <c r="J60" s="2">
        <v>2</v>
      </c>
      <c r="K60" s="2"/>
      <c r="L60" s="16"/>
      <c r="M60" s="8"/>
      <c r="N60" s="9">
        <f t="shared" si="4"/>
        <v>90000</v>
      </c>
      <c r="O60" s="9">
        <v>90000</v>
      </c>
      <c r="P60" s="9"/>
      <c r="Q60" s="9"/>
      <c r="R60" s="9"/>
      <c r="S60" s="9"/>
      <c r="T60" s="9"/>
      <c r="U60" s="54">
        <f t="shared" si="5"/>
        <v>90000</v>
      </c>
      <c r="V60" s="10">
        <f t="shared" si="7"/>
        <v>90000</v>
      </c>
      <c r="W60" s="10"/>
      <c r="X60" s="10"/>
      <c r="Y60" s="10"/>
      <c r="Z60" s="10"/>
      <c r="AA60" s="10"/>
      <c r="AB60" s="10"/>
      <c r="AC60" s="10"/>
      <c r="AD60" s="10"/>
      <c r="AE60" s="10"/>
      <c r="AF60" s="10"/>
      <c r="AG60" s="10"/>
      <c r="AH60" s="11">
        <f t="shared" si="6"/>
        <v>90000</v>
      </c>
    </row>
    <row r="61" spans="1:34" ht="13.5" x14ac:dyDescent="0.25">
      <c r="A61" s="4" t="s">
        <v>65</v>
      </c>
      <c r="B61" s="8">
        <v>63</v>
      </c>
      <c r="C61" s="5" t="s">
        <v>377</v>
      </c>
      <c r="D61" s="33" t="s">
        <v>375</v>
      </c>
      <c r="E61" s="6" t="s">
        <v>321</v>
      </c>
      <c r="F61" s="16" t="s">
        <v>322</v>
      </c>
      <c r="G61" s="16" t="s">
        <v>323</v>
      </c>
      <c r="H61" s="16" t="s">
        <v>324</v>
      </c>
      <c r="I61" s="16"/>
      <c r="J61" s="2">
        <v>2</v>
      </c>
      <c r="K61" s="2"/>
      <c r="L61" s="16"/>
      <c r="M61" s="8"/>
      <c r="N61" s="9">
        <f t="shared" si="4"/>
        <v>310000</v>
      </c>
      <c r="O61" s="9">
        <v>310000</v>
      </c>
      <c r="P61" s="9"/>
      <c r="Q61" s="9"/>
      <c r="R61" s="9"/>
      <c r="S61" s="9"/>
      <c r="T61" s="9"/>
      <c r="U61" s="54">
        <f t="shared" si="5"/>
        <v>310000</v>
      </c>
      <c r="V61" s="10">
        <f t="shared" si="7"/>
        <v>310000</v>
      </c>
      <c r="W61" s="10"/>
      <c r="X61" s="10"/>
      <c r="Y61" s="10"/>
      <c r="Z61" s="10"/>
      <c r="AA61" s="10"/>
      <c r="AB61" s="10"/>
      <c r="AC61" s="10"/>
      <c r="AD61" s="10"/>
      <c r="AE61" s="10"/>
      <c r="AF61" s="10"/>
      <c r="AG61" s="10"/>
      <c r="AH61" s="11">
        <f t="shared" si="6"/>
        <v>310000</v>
      </c>
    </row>
    <row r="62" spans="1:34" ht="13.5" x14ac:dyDescent="0.25">
      <c r="A62" s="4" t="s">
        <v>65</v>
      </c>
      <c r="B62" s="8">
        <v>64</v>
      </c>
      <c r="C62" s="5" t="s">
        <v>377</v>
      </c>
      <c r="D62" s="33" t="s">
        <v>375</v>
      </c>
      <c r="E62" s="6" t="s">
        <v>325</v>
      </c>
      <c r="F62" s="16" t="s">
        <v>326</v>
      </c>
      <c r="G62" s="16" t="s">
        <v>327</v>
      </c>
      <c r="H62" s="16" t="s">
        <v>328</v>
      </c>
      <c r="I62" s="16"/>
      <c r="J62" s="2">
        <v>2</v>
      </c>
      <c r="K62" s="2"/>
      <c r="L62" s="16"/>
      <c r="M62" s="8"/>
      <c r="N62" s="9">
        <f t="shared" si="4"/>
        <v>200000</v>
      </c>
      <c r="O62" s="9">
        <v>200000</v>
      </c>
      <c r="P62" s="9"/>
      <c r="Q62" s="9"/>
      <c r="R62" s="9"/>
      <c r="S62" s="9"/>
      <c r="T62" s="9"/>
      <c r="U62" s="54">
        <f t="shared" si="5"/>
        <v>200000</v>
      </c>
      <c r="V62" s="10">
        <f t="shared" si="7"/>
        <v>200000</v>
      </c>
      <c r="W62" s="10"/>
      <c r="X62" s="10"/>
      <c r="Y62" s="10"/>
      <c r="Z62" s="10"/>
      <c r="AA62" s="10"/>
      <c r="AB62" s="10"/>
      <c r="AC62" s="10"/>
      <c r="AD62" s="10"/>
      <c r="AE62" s="10"/>
      <c r="AF62" s="10"/>
      <c r="AG62" s="10"/>
      <c r="AH62" s="11">
        <f t="shared" si="6"/>
        <v>200000</v>
      </c>
    </row>
    <row r="63" spans="1:34" ht="13.5" x14ac:dyDescent="0.25">
      <c r="A63" s="4" t="s">
        <v>65</v>
      </c>
      <c r="B63" s="8">
        <v>65</v>
      </c>
      <c r="C63" s="5" t="s">
        <v>377</v>
      </c>
      <c r="D63" s="33" t="s">
        <v>375</v>
      </c>
      <c r="E63" s="6" t="s">
        <v>331</v>
      </c>
      <c r="F63" s="16" t="s">
        <v>332</v>
      </c>
      <c r="G63" s="16" t="s">
        <v>296</v>
      </c>
      <c r="H63" s="16" t="s">
        <v>297</v>
      </c>
      <c r="I63" s="16"/>
      <c r="J63" s="2">
        <v>2</v>
      </c>
      <c r="K63" s="2"/>
      <c r="L63" s="16"/>
      <c r="M63" s="8"/>
      <c r="N63" s="9">
        <f t="shared" si="4"/>
        <v>45000</v>
      </c>
      <c r="O63" s="9">
        <v>45000</v>
      </c>
      <c r="P63" s="9"/>
      <c r="Q63" s="9"/>
      <c r="R63" s="9"/>
      <c r="S63" s="9"/>
      <c r="T63" s="9"/>
      <c r="U63" s="54">
        <f t="shared" si="5"/>
        <v>45000</v>
      </c>
      <c r="V63" s="10">
        <f t="shared" si="7"/>
        <v>45000</v>
      </c>
      <c r="W63" s="10"/>
      <c r="X63" s="10"/>
      <c r="Y63" s="10"/>
      <c r="Z63" s="10"/>
      <c r="AA63" s="10"/>
      <c r="AB63" s="10"/>
      <c r="AC63" s="10"/>
      <c r="AD63" s="10"/>
      <c r="AE63" s="10"/>
      <c r="AF63" s="10"/>
      <c r="AG63" s="10"/>
      <c r="AH63" s="11">
        <f t="shared" si="6"/>
        <v>45000</v>
      </c>
    </row>
    <row r="64" spans="1:34" ht="13.5" x14ac:dyDescent="0.25">
      <c r="A64" s="4" t="s">
        <v>65</v>
      </c>
      <c r="B64" s="8">
        <v>66</v>
      </c>
      <c r="C64" s="5" t="s">
        <v>377</v>
      </c>
      <c r="D64" s="33" t="s">
        <v>375</v>
      </c>
      <c r="E64" s="6" t="s">
        <v>329</v>
      </c>
      <c r="F64" s="16" t="s">
        <v>330</v>
      </c>
      <c r="G64" s="16" t="s">
        <v>296</v>
      </c>
      <c r="H64" s="16" t="s">
        <v>297</v>
      </c>
      <c r="I64" s="16"/>
      <c r="J64" s="2">
        <v>2</v>
      </c>
      <c r="K64" s="2"/>
      <c r="L64" s="16"/>
      <c r="M64" s="8"/>
      <c r="N64" s="9">
        <f t="shared" si="4"/>
        <v>170000</v>
      </c>
      <c r="O64" s="9">
        <v>170000</v>
      </c>
      <c r="P64" s="9"/>
      <c r="Q64" s="9"/>
      <c r="R64" s="9"/>
      <c r="S64" s="9"/>
      <c r="T64" s="9"/>
      <c r="U64" s="54">
        <f t="shared" si="5"/>
        <v>170000</v>
      </c>
      <c r="V64" s="10">
        <f t="shared" si="7"/>
        <v>170000</v>
      </c>
      <c r="W64" s="10"/>
      <c r="X64" s="10"/>
      <c r="Y64" s="10"/>
      <c r="Z64" s="10"/>
      <c r="AA64" s="10"/>
      <c r="AB64" s="10"/>
      <c r="AC64" s="10"/>
      <c r="AD64" s="10"/>
      <c r="AE64" s="10"/>
      <c r="AF64" s="10"/>
      <c r="AG64" s="10"/>
      <c r="AH64" s="11">
        <f t="shared" si="6"/>
        <v>170000</v>
      </c>
    </row>
    <row r="65" spans="1:34" ht="13.5" x14ac:dyDescent="0.25">
      <c r="A65" s="4" t="s">
        <v>13</v>
      </c>
      <c r="B65" s="8">
        <v>67</v>
      </c>
      <c r="C65" s="5" t="s">
        <v>378</v>
      </c>
      <c r="D65" s="33" t="s">
        <v>362</v>
      </c>
      <c r="E65" s="5" t="s">
        <v>14</v>
      </c>
      <c r="F65" s="7" t="s">
        <v>26</v>
      </c>
      <c r="G65" s="7" t="s">
        <v>27</v>
      </c>
      <c r="H65" s="7" t="s">
        <v>55</v>
      </c>
      <c r="I65" s="7" t="s">
        <v>56</v>
      </c>
      <c r="J65" s="2">
        <v>2</v>
      </c>
      <c r="K65" s="2"/>
      <c r="L65" s="8"/>
      <c r="M65" s="8"/>
      <c r="N65" s="9">
        <f t="shared" si="4"/>
        <v>28000</v>
      </c>
      <c r="O65" s="9">
        <v>28000</v>
      </c>
      <c r="P65" s="9"/>
      <c r="Q65" s="9"/>
      <c r="R65" s="9"/>
      <c r="S65" s="9"/>
      <c r="T65" s="9"/>
      <c r="U65" s="54">
        <f t="shared" si="5"/>
        <v>28000</v>
      </c>
      <c r="V65" s="10">
        <f t="shared" si="7"/>
        <v>28000</v>
      </c>
      <c r="W65" s="10"/>
      <c r="X65" s="10"/>
      <c r="Y65" s="10"/>
      <c r="Z65" s="10"/>
      <c r="AA65" s="10"/>
      <c r="AB65" s="10"/>
      <c r="AC65" s="10"/>
      <c r="AD65" s="10"/>
      <c r="AE65" s="10"/>
      <c r="AF65" s="10"/>
      <c r="AG65" s="10"/>
      <c r="AH65" s="11">
        <f t="shared" si="6"/>
        <v>28000</v>
      </c>
    </row>
    <row r="66" spans="1:34" ht="13.5" x14ac:dyDescent="0.25">
      <c r="A66" s="4" t="s">
        <v>13</v>
      </c>
      <c r="B66" s="8">
        <v>68</v>
      </c>
      <c r="C66" s="5" t="s">
        <v>377</v>
      </c>
      <c r="D66" s="33" t="s">
        <v>362</v>
      </c>
      <c r="E66" s="5" t="s">
        <v>15</v>
      </c>
      <c r="F66" s="7" t="s">
        <v>28</v>
      </c>
      <c r="G66" s="7" t="s">
        <v>16</v>
      </c>
      <c r="H66" s="7" t="s">
        <v>63</v>
      </c>
      <c r="I66" s="7" t="s">
        <v>64</v>
      </c>
      <c r="J66" s="2">
        <v>2</v>
      </c>
      <c r="K66" s="2"/>
      <c r="L66" s="8"/>
      <c r="M66" s="8"/>
      <c r="N66" s="9">
        <f t="shared" ref="N66:N85" si="8">SUM(O66:T66)</f>
        <v>70000</v>
      </c>
      <c r="O66" s="9">
        <v>70000</v>
      </c>
      <c r="P66" s="9"/>
      <c r="Q66" s="9"/>
      <c r="R66" s="9"/>
      <c r="S66" s="9"/>
      <c r="T66" s="9"/>
      <c r="U66" s="54">
        <f t="shared" ref="U66:U87" si="9">IF(V66=0,0,MIN(O66,V66))</f>
        <v>70000</v>
      </c>
      <c r="V66" s="10">
        <f t="shared" si="7"/>
        <v>70000</v>
      </c>
      <c r="W66" s="10"/>
      <c r="X66" s="10"/>
      <c r="Y66" s="10"/>
      <c r="Z66" s="10"/>
      <c r="AA66" s="10"/>
      <c r="AB66" s="10"/>
      <c r="AC66" s="10"/>
      <c r="AD66" s="10"/>
      <c r="AE66" s="10"/>
      <c r="AF66" s="10"/>
      <c r="AG66" s="10"/>
      <c r="AH66" s="11">
        <f t="shared" si="6"/>
        <v>70000</v>
      </c>
    </row>
    <row r="67" spans="1:34" ht="13.5" x14ac:dyDescent="0.25">
      <c r="A67" s="4" t="s">
        <v>13</v>
      </c>
      <c r="B67" s="8">
        <v>69</v>
      </c>
      <c r="C67" s="5" t="s">
        <v>377</v>
      </c>
      <c r="D67" s="33" t="s">
        <v>362</v>
      </c>
      <c r="E67" s="5" t="s">
        <v>17</v>
      </c>
      <c r="F67" s="7" t="s">
        <v>18</v>
      </c>
      <c r="G67" s="7" t="s">
        <v>19</v>
      </c>
      <c r="H67" s="7" t="s">
        <v>61</v>
      </c>
      <c r="I67" s="7" t="s">
        <v>62</v>
      </c>
      <c r="J67" s="2">
        <v>2</v>
      </c>
      <c r="K67" s="2"/>
      <c r="L67" s="8"/>
      <c r="M67" s="8"/>
      <c r="N67" s="9">
        <f t="shared" si="8"/>
        <v>98000</v>
      </c>
      <c r="O67" s="9">
        <v>98000</v>
      </c>
      <c r="P67" s="9"/>
      <c r="Q67" s="9"/>
      <c r="R67" s="9"/>
      <c r="S67" s="9"/>
      <c r="T67" s="9"/>
      <c r="U67" s="54">
        <f t="shared" si="9"/>
        <v>98000</v>
      </c>
      <c r="V67" s="10">
        <f t="shared" si="7"/>
        <v>98000</v>
      </c>
      <c r="W67" s="10"/>
      <c r="X67" s="10"/>
      <c r="Y67" s="10"/>
      <c r="Z67" s="10"/>
      <c r="AA67" s="10"/>
      <c r="AB67" s="10"/>
      <c r="AC67" s="10"/>
      <c r="AD67" s="10"/>
      <c r="AE67" s="10"/>
      <c r="AF67" s="10"/>
      <c r="AG67" s="10"/>
      <c r="AH67" s="11">
        <f t="shared" si="6"/>
        <v>98000</v>
      </c>
    </row>
    <row r="68" spans="1:34" ht="13.5" x14ac:dyDescent="0.25">
      <c r="A68" s="4" t="s">
        <v>13</v>
      </c>
      <c r="B68" s="8">
        <v>70</v>
      </c>
      <c r="C68" s="5" t="s">
        <v>377</v>
      </c>
      <c r="D68" s="33" t="s">
        <v>362</v>
      </c>
      <c r="E68" s="5" t="s">
        <v>20</v>
      </c>
      <c r="F68" s="7" t="s">
        <v>22</v>
      </c>
      <c r="G68" s="7" t="s">
        <v>21</v>
      </c>
      <c r="H68" s="7" t="s">
        <v>59</v>
      </c>
      <c r="I68" s="7" t="s">
        <v>60</v>
      </c>
      <c r="J68" s="2">
        <v>2</v>
      </c>
      <c r="K68" s="2"/>
      <c r="L68" s="8"/>
      <c r="M68" s="8"/>
      <c r="N68" s="9">
        <f t="shared" si="8"/>
        <v>92600</v>
      </c>
      <c r="O68" s="9">
        <v>92600</v>
      </c>
      <c r="P68" s="9"/>
      <c r="Q68" s="9"/>
      <c r="R68" s="9"/>
      <c r="S68" s="9"/>
      <c r="T68" s="9"/>
      <c r="U68" s="54">
        <f t="shared" si="9"/>
        <v>92600</v>
      </c>
      <c r="V68" s="10">
        <f t="shared" si="7"/>
        <v>92600</v>
      </c>
      <c r="W68" s="10"/>
      <c r="X68" s="10"/>
      <c r="Y68" s="10"/>
      <c r="Z68" s="10"/>
      <c r="AA68" s="10"/>
      <c r="AB68" s="10"/>
      <c r="AC68" s="10"/>
      <c r="AD68" s="10"/>
      <c r="AE68" s="10"/>
      <c r="AF68" s="10"/>
      <c r="AG68" s="10"/>
      <c r="AH68" s="11">
        <f t="shared" si="6"/>
        <v>92600</v>
      </c>
    </row>
    <row r="69" spans="1:34" ht="13.5" x14ac:dyDescent="0.25">
      <c r="A69" s="4" t="s">
        <v>13</v>
      </c>
      <c r="B69" s="8">
        <v>71</v>
      </c>
      <c r="C69" s="5" t="s">
        <v>377</v>
      </c>
      <c r="D69" s="33" t="s">
        <v>362</v>
      </c>
      <c r="E69" s="6" t="s">
        <v>23</v>
      </c>
      <c r="F69" s="7" t="s">
        <v>24</v>
      </c>
      <c r="G69" s="7" t="s">
        <v>25</v>
      </c>
      <c r="H69" s="7" t="s">
        <v>57</v>
      </c>
      <c r="I69" s="7" t="s">
        <v>58</v>
      </c>
      <c r="J69" s="2">
        <v>2</v>
      </c>
      <c r="K69" s="2"/>
      <c r="L69" s="8"/>
      <c r="M69" s="8"/>
      <c r="N69" s="9">
        <f t="shared" si="8"/>
        <v>36000</v>
      </c>
      <c r="O69" s="9">
        <v>36000</v>
      </c>
      <c r="P69" s="9"/>
      <c r="Q69" s="9"/>
      <c r="R69" s="9"/>
      <c r="S69" s="9"/>
      <c r="T69" s="9"/>
      <c r="U69" s="54">
        <f t="shared" si="9"/>
        <v>0</v>
      </c>
      <c r="V69" s="10"/>
      <c r="W69" s="10"/>
      <c r="X69" s="10"/>
      <c r="Y69" s="10"/>
      <c r="Z69" s="10"/>
      <c r="AA69" s="10"/>
      <c r="AB69" s="10">
        <f>N69</f>
        <v>36000</v>
      </c>
      <c r="AC69" s="10"/>
      <c r="AD69" s="10"/>
      <c r="AE69" s="10"/>
      <c r="AF69" s="10"/>
      <c r="AG69" s="10"/>
      <c r="AH69" s="11">
        <f t="shared" si="6"/>
        <v>36000</v>
      </c>
    </row>
    <row r="70" spans="1:34" ht="13.5" customHeight="1" x14ac:dyDescent="0.25">
      <c r="A70" s="4" t="s">
        <v>13</v>
      </c>
      <c r="B70" s="8">
        <v>80</v>
      </c>
      <c r="C70" s="5" t="s">
        <v>377</v>
      </c>
      <c r="D70" s="33" t="s">
        <v>362</v>
      </c>
      <c r="E70" s="6" t="s">
        <v>354</v>
      </c>
      <c r="F70" s="7" t="s">
        <v>355</v>
      </c>
      <c r="G70" s="7" t="s">
        <v>356</v>
      </c>
      <c r="H70" s="7" t="s">
        <v>357</v>
      </c>
      <c r="I70" s="6"/>
      <c r="J70" s="2">
        <v>2</v>
      </c>
      <c r="K70" s="2"/>
      <c r="L70" s="8"/>
      <c r="M70" s="8"/>
      <c r="N70" s="9">
        <f t="shared" si="8"/>
        <v>30500</v>
      </c>
      <c r="O70" s="9">
        <v>28000</v>
      </c>
      <c r="P70" s="9">
        <v>500</v>
      </c>
      <c r="Q70" s="9">
        <v>500</v>
      </c>
      <c r="R70" s="9">
        <v>500</v>
      </c>
      <c r="S70" s="9">
        <v>500</v>
      </c>
      <c r="T70" s="9">
        <v>500</v>
      </c>
      <c r="U70" s="54">
        <f t="shared" si="9"/>
        <v>28000</v>
      </c>
      <c r="V70" s="10">
        <f t="shared" si="7"/>
        <v>30500</v>
      </c>
      <c r="W70" s="10"/>
      <c r="X70" s="10"/>
      <c r="Y70" s="10"/>
      <c r="Z70" s="10"/>
      <c r="AA70" s="10"/>
      <c r="AB70" s="10"/>
      <c r="AC70" s="10"/>
      <c r="AD70" s="10"/>
      <c r="AE70" s="10"/>
      <c r="AF70" s="10"/>
      <c r="AG70" s="10"/>
      <c r="AH70" s="11">
        <f t="shared" si="6"/>
        <v>30500</v>
      </c>
    </row>
    <row r="71" spans="1:34" ht="13.5" x14ac:dyDescent="0.25">
      <c r="A71" s="4" t="s">
        <v>94</v>
      </c>
      <c r="B71" s="8">
        <v>4</v>
      </c>
      <c r="C71" s="5" t="s">
        <v>377</v>
      </c>
      <c r="D71" s="33" t="s">
        <v>359</v>
      </c>
      <c r="E71" s="6" t="s">
        <v>99</v>
      </c>
      <c r="F71" s="7" t="s">
        <v>100</v>
      </c>
      <c r="G71" s="7" t="s">
        <v>101</v>
      </c>
      <c r="H71" s="7" t="s">
        <v>102</v>
      </c>
      <c r="I71" s="7" t="s">
        <v>103</v>
      </c>
      <c r="J71" s="2">
        <v>3</v>
      </c>
      <c r="K71" s="2"/>
      <c r="L71" s="8"/>
      <c r="M71" s="8"/>
      <c r="N71" s="9">
        <f t="shared" si="8"/>
        <v>70000</v>
      </c>
      <c r="O71" s="9">
        <v>70000</v>
      </c>
      <c r="P71" s="9"/>
      <c r="Q71" s="9"/>
      <c r="R71" s="9"/>
      <c r="S71" s="9"/>
      <c r="T71" s="9"/>
      <c r="U71" s="54">
        <f t="shared" si="9"/>
        <v>70000</v>
      </c>
      <c r="V71" s="10">
        <f t="shared" si="7"/>
        <v>70000</v>
      </c>
      <c r="W71" s="10"/>
      <c r="X71" s="10"/>
      <c r="Y71" s="10"/>
      <c r="Z71" s="10"/>
      <c r="AA71" s="10"/>
      <c r="AB71" s="10"/>
      <c r="AC71" s="10"/>
      <c r="AD71" s="10"/>
      <c r="AE71" s="10"/>
      <c r="AF71" s="10"/>
      <c r="AG71" s="10"/>
      <c r="AH71" s="11">
        <f t="shared" si="6"/>
        <v>70000</v>
      </c>
    </row>
    <row r="72" spans="1:34" ht="13.5" x14ac:dyDescent="0.25">
      <c r="A72" s="4" t="s">
        <v>65</v>
      </c>
      <c r="B72" s="8">
        <v>9</v>
      </c>
      <c r="C72" s="5" t="s">
        <v>377</v>
      </c>
      <c r="D72" s="33" t="s">
        <v>359</v>
      </c>
      <c r="E72" s="6" t="s">
        <v>157</v>
      </c>
      <c r="F72" s="7" t="s">
        <v>158</v>
      </c>
      <c r="G72" s="7" t="s">
        <v>158</v>
      </c>
      <c r="H72" s="7" t="s">
        <v>159</v>
      </c>
      <c r="I72" s="7" t="s">
        <v>160</v>
      </c>
      <c r="J72" s="2">
        <v>3</v>
      </c>
      <c r="K72" s="2"/>
      <c r="L72" s="8"/>
      <c r="M72" s="8"/>
      <c r="N72" s="9">
        <f t="shared" si="8"/>
        <v>500000</v>
      </c>
      <c r="O72" s="9">
        <v>50000</v>
      </c>
      <c r="P72" s="9">
        <v>90000</v>
      </c>
      <c r="Q72" s="9">
        <v>90000</v>
      </c>
      <c r="R72" s="9">
        <v>90000</v>
      </c>
      <c r="S72" s="9">
        <v>90000</v>
      </c>
      <c r="T72" s="9">
        <v>90000</v>
      </c>
      <c r="U72" s="54">
        <f t="shared" si="9"/>
        <v>50000</v>
      </c>
      <c r="V72" s="10">
        <f t="shared" si="7"/>
        <v>500000</v>
      </c>
      <c r="W72" s="10"/>
      <c r="X72" s="10"/>
      <c r="Y72" s="10"/>
      <c r="Z72" s="10"/>
      <c r="AA72" s="10"/>
      <c r="AB72" s="10"/>
      <c r="AC72" s="10"/>
      <c r="AD72" s="10"/>
      <c r="AE72" s="10"/>
      <c r="AF72" s="10"/>
      <c r="AG72" s="10"/>
      <c r="AH72" s="11">
        <f t="shared" si="6"/>
        <v>500000</v>
      </c>
    </row>
    <row r="73" spans="1:34" ht="13.5" x14ac:dyDescent="0.25">
      <c r="A73" s="4" t="s">
        <v>65</v>
      </c>
      <c r="B73" s="8">
        <v>14</v>
      </c>
      <c r="C73" s="5" t="s">
        <v>377</v>
      </c>
      <c r="D73" s="33" t="s">
        <v>359</v>
      </c>
      <c r="E73" s="14" t="s">
        <v>180</v>
      </c>
      <c r="F73" s="7" t="s">
        <v>181</v>
      </c>
      <c r="G73" s="7" t="s">
        <v>182</v>
      </c>
      <c r="H73" s="7" t="s">
        <v>174</v>
      </c>
      <c r="I73" s="7" t="s">
        <v>183</v>
      </c>
      <c r="J73" s="2">
        <v>3</v>
      </c>
      <c r="K73" s="2"/>
      <c r="L73" s="8"/>
      <c r="M73" s="9">
        <v>4500</v>
      </c>
      <c r="N73" s="9">
        <f t="shared" si="8"/>
        <v>585000</v>
      </c>
      <c r="O73" s="9">
        <v>135000</v>
      </c>
      <c r="P73" s="9">
        <v>150000</v>
      </c>
      <c r="Q73" s="9">
        <v>300000</v>
      </c>
      <c r="R73" s="9"/>
      <c r="S73" s="9"/>
      <c r="T73" s="9"/>
      <c r="U73" s="54">
        <f t="shared" si="9"/>
        <v>135000</v>
      </c>
      <c r="V73" s="10">
        <f>Table13[[#This Row],[Cost Total]]</f>
        <v>585000</v>
      </c>
      <c r="W73" s="10"/>
      <c r="X73" s="10"/>
      <c r="Y73" s="10"/>
      <c r="Z73" s="10"/>
      <c r="AA73" s="10"/>
      <c r="AB73" s="10"/>
      <c r="AC73" s="10"/>
      <c r="AD73" s="10"/>
      <c r="AE73" s="10"/>
      <c r="AF73" s="10"/>
      <c r="AG73" s="10">
        <f>1894000-Table13[[#This Row],[General Fund]]</f>
        <v>1309000</v>
      </c>
      <c r="AH73" s="11">
        <f t="shared" si="6"/>
        <v>1894000</v>
      </c>
    </row>
    <row r="74" spans="1:34" ht="13.5" x14ac:dyDescent="0.25">
      <c r="A74" s="4" t="s">
        <v>76</v>
      </c>
      <c r="B74" s="8">
        <v>72</v>
      </c>
      <c r="C74" s="5" t="s">
        <v>377</v>
      </c>
      <c r="D74" s="33" t="s">
        <v>362</v>
      </c>
      <c r="E74" s="6" t="s">
        <v>77</v>
      </c>
      <c r="F74" s="7" t="s">
        <v>78</v>
      </c>
      <c r="G74" s="7" t="s">
        <v>79</v>
      </c>
      <c r="H74" s="7" t="s">
        <v>80</v>
      </c>
      <c r="I74" s="22"/>
      <c r="J74" s="2">
        <v>2</v>
      </c>
      <c r="K74" s="2"/>
      <c r="L74" s="8"/>
      <c r="M74" s="8"/>
      <c r="N74" s="9">
        <f t="shared" si="8"/>
        <v>325000</v>
      </c>
      <c r="O74" s="9">
        <v>325000</v>
      </c>
      <c r="P74" s="9"/>
      <c r="Q74" s="9"/>
      <c r="R74" s="9"/>
      <c r="S74" s="9"/>
      <c r="T74" s="9"/>
      <c r="U74" s="52">
        <f t="shared" si="9"/>
        <v>0</v>
      </c>
      <c r="V74" s="28"/>
      <c r="W74" s="10"/>
      <c r="X74" s="10"/>
      <c r="Y74" s="10"/>
      <c r="Z74" s="10"/>
      <c r="AA74" s="10"/>
      <c r="AB74" s="10"/>
      <c r="AC74" s="23">
        <f t="shared" ref="AC74:AC81" si="10">N74</f>
        <v>325000</v>
      </c>
      <c r="AD74" s="10"/>
      <c r="AE74" s="10"/>
      <c r="AF74" s="10"/>
      <c r="AG74" s="10"/>
      <c r="AH74" s="11">
        <f t="shared" si="6"/>
        <v>325000</v>
      </c>
    </row>
    <row r="75" spans="1:34" ht="13.5" x14ac:dyDescent="0.25">
      <c r="A75" s="4" t="s">
        <v>76</v>
      </c>
      <c r="B75" s="8">
        <v>73</v>
      </c>
      <c r="C75" s="5" t="s">
        <v>377</v>
      </c>
      <c r="D75" s="33" t="s">
        <v>362</v>
      </c>
      <c r="E75" s="6" t="s">
        <v>81</v>
      </c>
      <c r="F75" s="7" t="s">
        <v>82</v>
      </c>
      <c r="G75" s="7" t="s">
        <v>83</v>
      </c>
      <c r="H75" s="7" t="s">
        <v>84</v>
      </c>
      <c r="I75" s="22"/>
      <c r="J75" s="2">
        <v>2</v>
      </c>
      <c r="K75" s="2"/>
      <c r="L75" s="8"/>
      <c r="M75" s="8"/>
      <c r="N75" s="9">
        <f t="shared" si="8"/>
        <v>875000</v>
      </c>
      <c r="O75" s="9">
        <v>875000</v>
      </c>
      <c r="P75" s="9"/>
      <c r="Q75" s="9"/>
      <c r="R75" s="9"/>
      <c r="S75" s="9"/>
      <c r="T75" s="9"/>
      <c r="U75" s="52">
        <f t="shared" si="9"/>
        <v>0</v>
      </c>
      <c r="V75" s="28"/>
      <c r="W75" s="10"/>
      <c r="X75" s="10"/>
      <c r="Y75" s="10"/>
      <c r="Z75" s="10"/>
      <c r="AA75" s="10"/>
      <c r="AB75" s="10"/>
      <c r="AC75" s="23">
        <f t="shared" si="10"/>
        <v>875000</v>
      </c>
      <c r="AD75" s="10"/>
      <c r="AE75" s="10"/>
      <c r="AF75" s="10"/>
      <c r="AG75" s="10"/>
      <c r="AH75" s="11">
        <f t="shared" si="6"/>
        <v>875000</v>
      </c>
    </row>
    <row r="76" spans="1:34" ht="13.5" x14ac:dyDescent="0.25">
      <c r="A76" s="4" t="s">
        <v>65</v>
      </c>
      <c r="B76" s="8">
        <v>74</v>
      </c>
      <c r="C76" s="5" t="s">
        <v>377</v>
      </c>
      <c r="D76" s="33" t="s">
        <v>362</v>
      </c>
      <c r="E76" s="5" t="s">
        <v>396</v>
      </c>
      <c r="F76" s="7" t="s">
        <v>333</v>
      </c>
      <c r="G76" s="7" t="s">
        <v>333</v>
      </c>
      <c r="H76" s="7" t="s">
        <v>334</v>
      </c>
      <c r="I76" s="22"/>
      <c r="J76" s="2">
        <v>2</v>
      </c>
      <c r="K76" s="2"/>
      <c r="L76" s="8"/>
      <c r="M76" s="8"/>
      <c r="N76" s="9">
        <f t="shared" si="8"/>
        <v>400000</v>
      </c>
      <c r="O76" s="17">
        <v>400000</v>
      </c>
      <c r="P76" s="9"/>
      <c r="Q76" s="9"/>
      <c r="R76" s="9"/>
      <c r="S76" s="9"/>
      <c r="T76" s="9"/>
      <c r="U76" s="52">
        <f t="shared" si="9"/>
        <v>0</v>
      </c>
      <c r="V76" s="28"/>
      <c r="W76" s="10"/>
      <c r="X76" s="10"/>
      <c r="Y76" s="10"/>
      <c r="Z76" s="10"/>
      <c r="AA76" s="10"/>
      <c r="AB76" s="10"/>
      <c r="AC76" s="10">
        <f t="shared" si="10"/>
        <v>400000</v>
      </c>
      <c r="AD76" s="10"/>
      <c r="AE76" s="10"/>
      <c r="AF76" s="10"/>
      <c r="AG76" s="10"/>
      <c r="AH76" s="11">
        <f t="shared" si="6"/>
        <v>400000</v>
      </c>
    </row>
    <row r="77" spans="1:34" ht="13.5" x14ac:dyDescent="0.25">
      <c r="A77" s="4" t="s">
        <v>65</v>
      </c>
      <c r="B77" s="8">
        <v>75</v>
      </c>
      <c r="C77" s="5" t="s">
        <v>377</v>
      </c>
      <c r="D77" s="33" t="s">
        <v>362</v>
      </c>
      <c r="E77" s="6" t="s">
        <v>335</v>
      </c>
      <c r="F77" s="7" t="s">
        <v>336</v>
      </c>
      <c r="G77" s="7" t="s">
        <v>337</v>
      </c>
      <c r="H77" s="7" t="s">
        <v>338</v>
      </c>
      <c r="I77" s="22"/>
      <c r="J77" s="2">
        <v>1</v>
      </c>
      <c r="K77" s="2"/>
      <c r="L77" s="8"/>
      <c r="M77" s="8"/>
      <c r="N77" s="9">
        <f t="shared" si="8"/>
        <v>90000</v>
      </c>
      <c r="O77" s="9">
        <v>90000</v>
      </c>
      <c r="P77" s="9"/>
      <c r="Q77" s="9"/>
      <c r="R77" s="9"/>
      <c r="S77" s="9"/>
      <c r="T77" s="9"/>
      <c r="U77" s="52">
        <f t="shared" si="9"/>
        <v>0</v>
      </c>
      <c r="V77" s="28"/>
      <c r="W77" s="10"/>
      <c r="X77" s="10"/>
      <c r="Y77" s="10"/>
      <c r="Z77" s="10"/>
      <c r="AA77" s="10"/>
      <c r="AB77" s="10"/>
      <c r="AC77" s="10">
        <f t="shared" si="10"/>
        <v>90000</v>
      </c>
      <c r="AD77" s="10"/>
      <c r="AE77" s="10"/>
      <c r="AF77" s="10"/>
      <c r="AG77" s="10"/>
      <c r="AH77" s="11">
        <f t="shared" si="6"/>
        <v>90000</v>
      </c>
    </row>
    <row r="78" spans="1:34" ht="13.5" x14ac:dyDescent="0.25">
      <c r="A78" s="4" t="s">
        <v>65</v>
      </c>
      <c r="B78" s="8">
        <v>76</v>
      </c>
      <c r="C78" s="5" t="s">
        <v>377</v>
      </c>
      <c r="D78" s="33" t="s">
        <v>362</v>
      </c>
      <c r="E78" s="6" t="s">
        <v>339</v>
      </c>
      <c r="F78" s="7" t="s">
        <v>340</v>
      </c>
      <c r="G78" s="7" t="s">
        <v>341</v>
      </c>
      <c r="H78" s="7" t="s">
        <v>338</v>
      </c>
      <c r="I78" s="22"/>
      <c r="J78" s="2">
        <v>2</v>
      </c>
      <c r="K78" s="2"/>
      <c r="L78" s="8"/>
      <c r="M78" s="8"/>
      <c r="N78" s="9">
        <f t="shared" si="8"/>
        <v>170000</v>
      </c>
      <c r="O78" s="9">
        <v>170000</v>
      </c>
      <c r="P78" s="9"/>
      <c r="Q78" s="9"/>
      <c r="R78" s="9"/>
      <c r="S78" s="9"/>
      <c r="T78" s="9"/>
      <c r="U78" s="52">
        <f t="shared" si="9"/>
        <v>0</v>
      </c>
      <c r="V78" s="28"/>
      <c r="W78" s="10"/>
      <c r="X78" s="10"/>
      <c r="Y78" s="10"/>
      <c r="Z78" s="10"/>
      <c r="AA78" s="10"/>
      <c r="AB78" s="10"/>
      <c r="AC78" s="10">
        <f t="shared" si="10"/>
        <v>170000</v>
      </c>
      <c r="AD78" s="10"/>
      <c r="AE78" s="10"/>
      <c r="AF78" s="10"/>
      <c r="AG78" s="10"/>
      <c r="AH78" s="11">
        <f t="shared" si="6"/>
        <v>170000</v>
      </c>
    </row>
    <row r="79" spans="1:34" ht="13.5" x14ac:dyDescent="0.25">
      <c r="A79" s="4" t="s">
        <v>65</v>
      </c>
      <c r="B79" s="8">
        <v>77</v>
      </c>
      <c r="C79" s="5" t="s">
        <v>377</v>
      </c>
      <c r="D79" s="33" t="s">
        <v>362</v>
      </c>
      <c r="E79" s="6" t="s">
        <v>342</v>
      </c>
      <c r="F79" s="7" t="s">
        <v>343</v>
      </c>
      <c r="G79" s="7" t="s">
        <v>395</v>
      </c>
      <c r="H79" s="7" t="s">
        <v>338</v>
      </c>
      <c r="I79" s="22"/>
      <c r="J79" s="2">
        <v>1</v>
      </c>
      <c r="K79" s="2"/>
      <c r="L79" s="8"/>
      <c r="M79" s="8"/>
      <c r="N79" s="9">
        <f t="shared" si="8"/>
        <v>310000</v>
      </c>
      <c r="O79" s="9">
        <v>310000</v>
      </c>
      <c r="P79" s="9"/>
      <c r="Q79" s="9"/>
      <c r="R79" s="9"/>
      <c r="S79" s="9"/>
      <c r="T79" s="9"/>
      <c r="U79" s="52">
        <f t="shared" si="9"/>
        <v>0</v>
      </c>
      <c r="V79" s="28"/>
      <c r="W79" s="10"/>
      <c r="X79" s="10"/>
      <c r="Y79" s="10"/>
      <c r="Z79" s="10"/>
      <c r="AA79" s="10"/>
      <c r="AB79" s="10"/>
      <c r="AC79" s="10">
        <f t="shared" si="10"/>
        <v>310000</v>
      </c>
      <c r="AD79" s="10"/>
      <c r="AE79" s="10"/>
      <c r="AF79" s="10"/>
      <c r="AG79" s="10"/>
      <c r="AH79" s="11">
        <f t="shared" si="6"/>
        <v>310000</v>
      </c>
    </row>
    <row r="80" spans="1:34" ht="13.5" x14ac:dyDescent="0.25">
      <c r="A80" s="4" t="s">
        <v>65</v>
      </c>
      <c r="B80" s="8">
        <v>78</v>
      </c>
      <c r="C80" s="5" t="s">
        <v>377</v>
      </c>
      <c r="D80" s="33" t="s">
        <v>362</v>
      </c>
      <c r="E80" s="6" t="s">
        <v>344</v>
      </c>
      <c r="F80" s="7" t="s">
        <v>345</v>
      </c>
      <c r="G80" s="7" t="s">
        <v>346</v>
      </c>
      <c r="H80" s="7" t="s">
        <v>347</v>
      </c>
      <c r="I80" s="6"/>
      <c r="J80" s="2">
        <v>1</v>
      </c>
      <c r="K80" s="2"/>
      <c r="L80" s="8"/>
      <c r="M80" s="8"/>
      <c r="N80" s="9">
        <f t="shared" si="8"/>
        <v>180000</v>
      </c>
      <c r="O80" s="9">
        <v>180000</v>
      </c>
      <c r="P80" s="9"/>
      <c r="Q80" s="9"/>
      <c r="R80" s="9"/>
      <c r="S80" s="9"/>
      <c r="T80" s="9"/>
      <c r="U80" s="52">
        <f t="shared" si="9"/>
        <v>0</v>
      </c>
      <c r="V80" s="28"/>
      <c r="W80" s="10"/>
      <c r="X80" s="10"/>
      <c r="Y80" s="10"/>
      <c r="Z80" s="10"/>
      <c r="AA80" s="10"/>
      <c r="AB80" s="10"/>
      <c r="AC80" s="10">
        <f t="shared" si="10"/>
        <v>180000</v>
      </c>
      <c r="AD80" s="10"/>
      <c r="AE80" s="10"/>
      <c r="AF80" s="10"/>
      <c r="AG80" s="10"/>
      <c r="AH80" s="11">
        <f t="shared" si="6"/>
        <v>180000</v>
      </c>
    </row>
    <row r="81" spans="1:34" ht="13.5" x14ac:dyDescent="0.25">
      <c r="A81" s="4" t="s">
        <v>65</v>
      </c>
      <c r="B81" s="8">
        <v>79</v>
      </c>
      <c r="C81" s="5" t="s">
        <v>377</v>
      </c>
      <c r="D81" s="33" t="s">
        <v>362</v>
      </c>
      <c r="E81" s="6" t="s">
        <v>348</v>
      </c>
      <c r="F81" s="7" t="s">
        <v>349</v>
      </c>
      <c r="G81" s="7" t="s">
        <v>350</v>
      </c>
      <c r="H81" s="7" t="s">
        <v>351</v>
      </c>
      <c r="I81" s="6"/>
      <c r="J81" s="2">
        <v>1</v>
      </c>
      <c r="K81" s="2"/>
      <c r="L81" s="8"/>
      <c r="M81" s="8"/>
      <c r="N81" s="9">
        <f t="shared" si="8"/>
        <v>300000</v>
      </c>
      <c r="O81" s="9">
        <v>300000</v>
      </c>
      <c r="P81" s="9"/>
      <c r="Q81" s="9"/>
      <c r="R81" s="9"/>
      <c r="S81" s="9"/>
      <c r="T81" s="9"/>
      <c r="U81" s="52">
        <f t="shared" si="9"/>
        <v>0</v>
      </c>
      <c r="V81" s="28"/>
      <c r="W81" s="10"/>
      <c r="X81" s="10"/>
      <c r="Y81" s="10"/>
      <c r="Z81" s="10"/>
      <c r="AA81" s="10"/>
      <c r="AB81" s="10"/>
      <c r="AC81" s="10">
        <f t="shared" si="10"/>
        <v>300000</v>
      </c>
      <c r="AD81" s="10"/>
      <c r="AE81" s="10"/>
      <c r="AF81" s="10"/>
      <c r="AG81" s="10"/>
      <c r="AH81" s="11">
        <f t="shared" si="6"/>
        <v>300000</v>
      </c>
    </row>
    <row r="82" spans="1:34" ht="13.5" x14ac:dyDescent="0.25">
      <c r="A82" s="4" t="s">
        <v>65</v>
      </c>
      <c r="B82" s="8">
        <v>19</v>
      </c>
      <c r="C82" s="5" t="s">
        <v>377</v>
      </c>
      <c r="D82" s="33" t="s">
        <v>359</v>
      </c>
      <c r="E82" s="12" t="s">
        <v>212</v>
      </c>
      <c r="F82" s="16" t="s">
        <v>213</v>
      </c>
      <c r="G82" s="16" t="s">
        <v>214</v>
      </c>
      <c r="H82" s="16" t="s">
        <v>215</v>
      </c>
      <c r="I82" s="16" t="s">
        <v>216</v>
      </c>
      <c r="J82" s="2">
        <v>3</v>
      </c>
      <c r="K82" s="2"/>
      <c r="L82" s="8"/>
      <c r="M82" s="9"/>
      <c r="N82" s="9">
        <f t="shared" si="8"/>
        <v>600000</v>
      </c>
      <c r="O82" s="9"/>
      <c r="P82" s="9"/>
      <c r="Q82" s="9">
        <v>600000</v>
      </c>
      <c r="R82" s="9"/>
      <c r="S82" s="9"/>
      <c r="T82" s="9"/>
      <c r="U82" s="54">
        <f t="shared" si="9"/>
        <v>300000</v>
      </c>
      <c r="V82" s="10">
        <f>Q82/2</f>
        <v>300000</v>
      </c>
      <c r="W82" s="10"/>
      <c r="X82" s="10"/>
      <c r="Y82" s="10"/>
      <c r="Z82" s="10"/>
      <c r="AA82" s="10"/>
      <c r="AB82" s="10"/>
      <c r="AC82" s="10"/>
      <c r="AD82" s="10"/>
      <c r="AE82" s="10"/>
      <c r="AF82" s="10"/>
      <c r="AG82" s="10">
        <f>Q82/2</f>
        <v>300000</v>
      </c>
      <c r="AH82" s="11">
        <f t="shared" si="6"/>
        <v>600000</v>
      </c>
    </row>
    <row r="83" spans="1:34" ht="13.5" x14ac:dyDescent="0.25">
      <c r="A83" s="46" t="s">
        <v>65</v>
      </c>
      <c r="B83" s="8">
        <v>81</v>
      </c>
      <c r="C83" s="39" t="s">
        <v>377</v>
      </c>
      <c r="D83" s="45" t="s">
        <v>359</v>
      </c>
      <c r="E83" s="48" t="s">
        <v>406</v>
      </c>
      <c r="F83" s="5" t="s">
        <v>402</v>
      </c>
      <c r="G83" s="47" t="s">
        <v>403</v>
      </c>
      <c r="H83" s="47" t="s">
        <v>404</v>
      </c>
      <c r="I83" s="7" t="s">
        <v>405</v>
      </c>
      <c r="J83" s="42">
        <v>1</v>
      </c>
      <c r="K83" s="42"/>
      <c r="L83" s="38"/>
      <c r="M83" s="38"/>
      <c r="N83" s="9">
        <f t="shared" si="8"/>
        <v>20000000</v>
      </c>
      <c r="O83" s="43">
        <v>4000000</v>
      </c>
      <c r="P83" s="43">
        <v>4000000</v>
      </c>
      <c r="Q83" s="43">
        <v>4000000</v>
      </c>
      <c r="R83" s="43">
        <v>4000000</v>
      </c>
      <c r="S83" s="43">
        <v>4000000</v>
      </c>
      <c r="T83" s="43"/>
      <c r="U83" s="55">
        <f t="shared" si="9"/>
        <v>0</v>
      </c>
      <c r="V83" s="35"/>
      <c r="W83" s="44"/>
      <c r="X83" s="44"/>
      <c r="Y83" s="44"/>
      <c r="Z83" s="44"/>
      <c r="AA83" s="44"/>
      <c r="AB83" s="44">
        <f>Table13[[#This Row],[Cost Total]]*0.5</f>
        <v>10000000</v>
      </c>
      <c r="AC83" s="44"/>
      <c r="AD83" s="44"/>
      <c r="AE83" s="44"/>
      <c r="AF83" s="44"/>
      <c r="AG83" s="44">
        <f>Table13[[#This Row],[Cost Total]]*0.5</f>
        <v>10000000</v>
      </c>
      <c r="AH83" s="11">
        <f t="shared" si="6"/>
        <v>20000000</v>
      </c>
    </row>
    <row r="84" spans="1:34" ht="13.5" x14ac:dyDescent="0.25">
      <c r="A84" s="46" t="s">
        <v>65</v>
      </c>
      <c r="B84" s="8">
        <v>82</v>
      </c>
      <c r="C84" s="39" t="s">
        <v>377</v>
      </c>
      <c r="D84" s="45" t="s">
        <v>359</v>
      </c>
      <c r="E84" s="40" t="s">
        <v>407</v>
      </c>
      <c r="F84" s="5" t="s">
        <v>408</v>
      </c>
      <c r="G84" s="47" t="s">
        <v>409</v>
      </c>
      <c r="H84" s="47" t="s">
        <v>410</v>
      </c>
      <c r="I84" s="7" t="s">
        <v>411</v>
      </c>
      <c r="J84" s="42">
        <v>1</v>
      </c>
      <c r="K84" s="42"/>
      <c r="L84" s="38"/>
      <c r="M84" s="38"/>
      <c r="N84" s="9">
        <f t="shared" si="8"/>
        <v>4000000</v>
      </c>
      <c r="O84" s="43">
        <v>200000</v>
      </c>
      <c r="P84" s="43">
        <v>3800000</v>
      </c>
      <c r="Q84" s="43"/>
      <c r="R84" s="43"/>
      <c r="S84" s="43"/>
      <c r="T84" s="43"/>
      <c r="U84" s="55">
        <f t="shared" si="9"/>
        <v>0</v>
      </c>
      <c r="V84" s="35"/>
      <c r="W84" s="44"/>
      <c r="X84" s="44"/>
      <c r="Y84" s="44"/>
      <c r="Z84" s="44"/>
      <c r="AA84" s="44"/>
      <c r="AB84" s="44"/>
      <c r="AC84" s="44"/>
      <c r="AD84" s="44"/>
      <c r="AE84" s="44"/>
      <c r="AF84" s="44"/>
      <c r="AG84" s="44"/>
      <c r="AH84" s="11">
        <f t="shared" si="6"/>
        <v>0</v>
      </c>
    </row>
    <row r="85" spans="1:34" ht="13.5" x14ac:dyDescent="0.25">
      <c r="A85" s="46" t="s">
        <v>65</v>
      </c>
      <c r="B85" s="8">
        <v>83</v>
      </c>
      <c r="C85" s="39" t="s">
        <v>377</v>
      </c>
      <c r="D85" s="45" t="s">
        <v>359</v>
      </c>
      <c r="E85" s="48" t="s">
        <v>412</v>
      </c>
      <c r="F85" s="5" t="s">
        <v>413</v>
      </c>
      <c r="G85" s="47" t="s">
        <v>414</v>
      </c>
      <c r="H85" s="47" t="s">
        <v>415</v>
      </c>
      <c r="I85" s="7" t="s">
        <v>416</v>
      </c>
      <c r="J85" s="42">
        <v>1</v>
      </c>
      <c r="K85" s="42"/>
      <c r="L85" s="38"/>
      <c r="M85" s="38"/>
      <c r="N85" s="9">
        <f t="shared" si="8"/>
        <v>8000000</v>
      </c>
      <c r="O85" s="43"/>
      <c r="P85" s="43">
        <v>2000000</v>
      </c>
      <c r="Q85" s="43">
        <v>2000000</v>
      </c>
      <c r="R85" s="43">
        <v>2000000</v>
      </c>
      <c r="S85" s="43">
        <v>2000000</v>
      </c>
      <c r="T85" s="43"/>
      <c r="U85" s="55">
        <f t="shared" si="9"/>
        <v>0</v>
      </c>
      <c r="V85" s="35"/>
      <c r="W85" s="44"/>
      <c r="X85" s="44"/>
      <c r="Y85" s="44"/>
      <c r="Z85" s="44"/>
      <c r="AA85" s="44"/>
      <c r="AB85" s="44"/>
      <c r="AC85" s="44"/>
      <c r="AD85" s="44"/>
      <c r="AE85" s="44"/>
      <c r="AF85" s="44"/>
      <c r="AG85" s="44"/>
      <c r="AH85" s="11">
        <f t="shared" si="6"/>
        <v>0</v>
      </c>
    </row>
    <row r="86" spans="1:34" ht="13.5" x14ac:dyDescent="0.25">
      <c r="A86" s="46" t="s">
        <v>65</v>
      </c>
      <c r="B86" s="8">
        <v>84</v>
      </c>
      <c r="C86" s="39" t="s">
        <v>376</v>
      </c>
      <c r="D86" s="45" t="s">
        <v>362</v>
      </c>
      <c r="E86" s="40" t="s">
        <v>401</v>
      </c>
      <c r="F86" s="41"/>
      <c r="G86" s="41"/>
      <c r="H86" s="41"/>
      <c r="I86" s="40"/>
      <c r="J86" s="42">
        <v>2</v>
      </c>
      <c r="K86" s="42"/>
      <c r="L86" s="38"/>
      <c r="M86" s="38"/>
      <c r="N86" s="43"/>
      <c r="O86" s="43"/>
      <c r="P86" s="43"/>
      <c r="Q86" s="43"/>
      <c r="R86" s="43"/>
      <c r="S86" s="43"/>
      <c r="T86" s="43"/>
      <c r="U86" s="55">
        <f t="shared" si="9"/>
        <v>0</v>
      </c>
      <c r="V86" s="35"/>
      <c r="W86" s="44"/>
      <c r="X86" s="44"/>
      <c r="Y86" s="44"/>
      <c r="Z86" s="44"/>
      <c r="AA86" s="44"/>
      <c r="AB86" s="44"/>
      <c r="AC86" s="44"/>
      <c r="AD86" s="44"/>
      <c r="AE86" s="44"/>
      <c r="AF86" s="44"/>
      <c r="AG86" s="44"/>
      <c r="AH86" s="11">
        <f t="shared" si="6"/>
        <v>0</v>
      </c>
    </row>
    <row r="87" spans="1:34" ht="13.5" x14ac:dyDescent="0.25">
      <c r="A87" s="49" t="s">
        <v>65</v>
      </c>
      <c r="B87" s="38">
        <v>85</v>
      </c>
      <c r="C87" s="39" t="s">
        <v>377</v>
      </c>
      <c r="D87" s="45" t="s">
        <v>375</v>
      </c>
      <c r="E87" s="40" t="s">
        <v>417</v>
      </c>
      <c r="F87" s="41" t="s">
        <v>419</v>
      </c>
      <c r="G87" s="41" t="s">
        <v>418</v>
      </c>
      <c r="H87" s="41"/>
      <c r="I87" s="40"/>
      <c r="J87" s="42">
        <v>1</v>
      </c>
      <c r="K87" s="42"/>
      <c r="L87" s="38"/>
      <c r="M87" s="38"/>
      <c r="N87" s="43"/>
      <c r="O87" s="43"/>
      <c r="P87" s="43"/>
      <c r="Q87" s="43"/>
      <c r="R87" s="43"/>
      <c r="S87" s="43">
        <v>900000</v>
      </c>
      <c r="T87" s="43">
        <v>900000</v>
      </c>
      <c r="U87" s="55">
        <f t="shared" si="9"/>
        <v>0</v>
      </c>
      <c r="V87" s="35"/>
      <c r="W87" s="44"/>
      <c r="X87" s="44"/>
      <c r="Y87" s="44"/>
      <c r="Z87" s="44"/>
      <c r="AA87" s="44"/>
      <c r="AB87" s="44"/>
      <c r="AC87" s="44"/>
      <c r="AD87" s="44"/>
      <c r="AE87" s="44"/>
      <c r="AF87" s="44"/>
      <c r="AG87" s="44"/>
      <c r="AH87" s="50"/>
    </row>
    <row r="88" spans="1:34" ht="13.5" x14ac:dyDescent="0.25">
      <c r="A88" s="27"/>
      <c r="B88" s="25"/>
      <c r="C88" s="27"/>
      <c r="D88" s="27"/>
      <c r="E88" s="24"/>
      <c r="F88" s="24"/>
      <c r="G88" s="24"/>
      <c r="H88" s="24"/>
      <c r="I88" s="24"/>
      <c r="J88" s="24"/>
      <c r="K88" s="24"/>
      <c r="L88" s="25"/>
      <c r="M88" s="26">
        <f>SUBTOTAL(9,M2:M82)</f>
        <v>2411447</v>
      </c>
      <c r="N88" s="26">
        <f t="shared" ref="N88:T88" si="11">SUBTOTAL(9,N2:N86)</f>
        <v>113430687.36</v>
      </c>
      <c r="O88" s="26">
        <f t="shared" si="11"/>
        <v>21357264.560000002</v>
      </c>
      <c r="P88" s="26">
        <f t="shared" si="11"/>
        <v>29864684.560000002</v>
      </c>
      <c r="Q88" s="26">
        <f t="shared" si="11"/>
        <v>17609684.560000002</v>
      </c>
      <c r="R88" s="26">
        <f t="shared" si="11"/>
        <v>11094684.559999999</v>
      </c>
      <c r="S88" s="26">
        <f t="shared" si="11"/>
        <v>11319684.559999999</v>
      </c>
      <c r="T88" s="26">
        <f t="shared" si="11"/>
        <v>15109684.560000001</v>
      </c>
      <c r="U88" s="59">
        <f>SUBTOTAL(9,U2:U87)</f>
        <v>7122385.3800000008</v>
      </c>
      <c r="V88" s="26">
        <f>SUBTOTAL(9,V2:V87)</f>
        <v>17437244.18</v>
      </c>
      <c r="W88" s="26">
        <f>SUBTOTAL(9,W2:W87)</f>
        <v>141980</v>
      </c>
      <c r="X88" s="26">
        <f>SUBTOTAL(9,X2:X87)</f>
        <v>3890000</v>
      </c>
      <c r="Y88" s="26"/>
      <c r="Z88" s="26">
        <f t="shared" ref="Z88:AH88" si="12">SUBTOTAL(9,Z2:Z87)</f>
        <v>6680000</v>
      </c>
      <c r="AA88" s="26">
        <f t="shared" si="12"/>
        <v>2897810</v>
      </c>
      <c r="AB88" s="26">
        <f t="shared" si="12"/>
        <v>26685050</v>
      </c>
      <c r="AC88" s="26">
        <f t="shared" si="12"/>
        <v>2730000</v>
      </c>
      <c r="AD88" s="26">
        <f t="shared" si="12"/>
        <v>1150000</v>
      </c>
      <c r="AE88" s="26">
        <f t="shared" si="12"/>
        <v>0</v>
      </c>
      <c r="AF88" s="26">
        <f t="shared" si="12"/>
        <v>14800000</v>
      </c>
      <c r="AG88" s="26">
        <f t="shared" si="12"/>
        <v>36410900</v>
      </c>
      <c r="AH88" s="26">
        <f t="shared" si="12"/>
        <v>117302984.17999999</v>
      </c>
    </row>
    <row r="91" spans="1:34" x14ac:dyDescent="0.2">
      <c r="C91" s="1" t="s">
        <v>397</v>
      </c>
    </row>
    <row r="92" spans="1:34" x14ac:dyDescent="0.2">
      <c r="C92" s="1" t="s">
        <v>398</v>
      </c>
    </row>
    <row r="93" spans="1:34" x14ac:dyDescent="0.2">
      <c r="C93" s="1" t="s">
        <v>399</v>
      </c>
    </row>
    <row r="94" spans="1:34" x14ac:dyDescent="0.2">
      <c r="C94" s="37" t="s">
        <v>400</v>
      </c>
    </row>
  </sheetData>
  <conditionalFormatting sqref="P69:T69 O69:O76 O36:T41 O49:T68 O43:T47 N36:N68 N2:T35">
    <cfRule type="cellIs" dxfId="110" priority="47" operator="between">
      <formula>0.000000001</formula>
      <formula>300000</formula>
    </cfRule>
    <cfRule type="cellIs" dxfId="109" priority="48" operator="between">
      <formula>300000</formula>
      <formula>2225000</formula>
    </cfRule>
    <cfRule type="cellIs" dxfId="108" priority="49" operator="between">
      <formula>2225000</formula>
      <formula>3000000</formula>
    </cfRule>
    <cfRule type="cellIs" dxfId="107" priority="50" operator="greaterThan">
      <formula>3000000</formula>
    </cfRule>
  </conditionalFormatting>
  <conditionalFormatting sqref="P69:T69 O69:O76 O36:T41 O49:T68 O43:T47 N36:N68 N2:T35">
    <cfRule type="cellIs" priority="46" operator="equal">
      <formula>0</formula>
    </cfRule>
  </conditionalFormatting>
  <conditionalFormatting sqref="P70:T76 O77:T87">
    <cfRule type="cellIs" dxfId="106" priority="42" operator="between">
      <formula>0.000000001</formula>
      <formula>300000</formula>
    </cfRule>
    <cfRule type="cellIs" dxfId="105" priority="43" operator="between">
      <formula>300000</formula>
      <formula>2225000</formula>
    </cfRule>
    <cfRule type="cellIs" dxfId="104" priority="44" operator="between">
      <formula>2225000</formula>
      <formula>3000000</formula>
    </cfRule>
    <cfRule type="cellIs" dxfId="103" priority="45" operator="greaterThan">
      <formula>3000000</formula>
    </cfRule>
  </conditionalFormatting>
  <conditionalFormatting sqref="P70:T76 O77:T87">
    <cfRule type="cellIs" priority="41" operator="equal">
      <formula>0</formula>
    </cfRule>
  </conditionalFormatting>
  <conditionalFormatting sqref="N69:N87">
    <cfRule type="cellIs" dxfId="102" priority="37" operator="between">
      <formula>0.000000001</formula>
      <formula>300000</formula>
    </cfRule>
    <cfRule type="cellIs" dxfId="101" priority="38" operator="between">
      <formula>300000</formula>
      <formula>2225000</formula>
    </cfRule>
    <cfRule type="cellIs" dxfId="100" priority="39" operator="between">
      <formula>2225000</formula>
      <formula>3000000</formula>
    </cfRule>
    <cfRule type="cellIs" dxfId="99" priority="40" operator="greaterThan">
      <formula>3000000</formula>
    </cfRule>
  </conditionalFormatting>
  <conditionalFormatting sqref="N69:N87">
    <cfRule type="cellIs" priority="36" operator="equal">
      <formula>0</formula>
    </cfRule>
  </conditionalFormatting>
  <conditionalFormatting sqref="M53">
    <cfRule type="cellIs" dxfId="98" priority="22" operator="between">
      <formula>0.000000001</formula>
      <formula>300000</formula>
    </cfRule>
    <cfRule type="cellIs" dxfId="97" priority="23" operator="between">
      <formula>300000</formula>
      <formula>2225000</formula>
    </cfRule>
    <cfRule type="cellIs" dxfId="96" priority="24" operator="between">
      <formula>2225000</formula>
      <formula>3000000</formula>
    </cfRule>
    <cfRule type="cellIs" dxfId="95" priority="25" operator="greaterThan">
      <formula>3000000</formula>
    </cfRule>
  </conditionalFormatting>
  <conditionalFormatting sqref="M53">
    <cfRule type="cellIs" priority="21" operator="equal">
      <formula>0</formula>
    </cfRule>
  </conditionalFormatting>
  <conditionalFormatting sqref="O48:T48">
    <cfRule type="cellIs" dxfId="94" priority="32" operator="between">
      <formula>0.000000001</formula>
      <formula>300000</formula>
    </cfRule>
    <cfRule type="cellIs" dxfId="93" priority="33" operator="between">
      <formula>300000</formula>
      <formula>2225000</formula>
    </cfRule>
    <cfRule type="cellIs" dxfId="92" priority="34" operator="between">
      <formula>2225000</formula>
      <formula>3000000</formula>
    </cfRule>
    <cfRule type="cellIs" dxfId="91" priority="35" operator="greaterThan">
      <formula>3000000</formula>
    </cfRule>
  </conditionalFormatting>
  <conditionalFormatting sqref="O48:T48">
    <cfRule type="cellIs" priority="31" operator="equal">
      <formula>0</formula>
    </cfRule>
  </conditionalFormatting>
  <conditionalFormatting sqref="M11">
    <cfRule type="cellIs" dxfId="90" priority="27" operator="between">
      <formula>0.000000001</formula>
      <formula>300000</formula>
    </cfRule>
    <cfRule type="cellIs" dxfId="89" priority="28" operator="between">
      <formula>300000</formula>
      <formula>2225000</formula>
    </cfRule>
    <cfRule type="cellIs" dxfId="88" priority="29" operator="between">
      <formula>2225000</formula>
      <formula>3000000</formula>
    </cfRule>
    <cfRule type="cellIs" dxfId="87" priority="30" operator="greaterThan">
      <formula>3000000</formula>
    </cfRule>
  </conditionalFormatting>
  <conditionalFormatting sqref="M11">
    <cfRule type="cellIs" priority="26" operator="equal">
      <formula>0</formula>
    </cfRule>
  </conditionalFormatting>
  <conditionalFormatting sqref="M52">
    <cfRule type="cellIs" dxfId="86" priority="17" operator="between">
      <formula>0.000000001</formula>
      <formula>300000</formula>
    </cfRule>
    <cfRule type="cellIs" dxfId="85" priority="18" operator="between">
      <formula>300000</formula>
      <formula>2225000</formula>
    </cfRule>
    <cfRule type="cellIs" dxfId="84" priority="19" operator="between">
      <formula>2225000</formula>
      <formula>3000000</formula>
    </cfRule>
    <cfRule type="cellIs" dxfId="83" priority="20" operator="greaterThan">
      <formula>3000000</formula>
    </cfRule>
  </conditionalFormatting>
  <conditionalFormatting sqref="M52">
    <cfRule type="cellIs" priority="16" operator="equal">
      <formula>0</formula>
    </cfRule>
  </conditionalFormatting>
  <conditionalFormatting sqref="M12:M35">
    <cfRule type="cellIs" dxfId="82" priority="12" operator="between">
      <formula>0.000000001</formula>
      <formula>300000</formula>
    </cfRule>
    <cfRule type="cellIs" dxfId="81" priority="13" operator="between">
      <formula>300000</formula>
      <formula>2225000</formula>
    </cfRule>
    <cfRule type="cellIs" dxfId="80" priority="14" operator="between">
      <formula>2225000</formula>
      <formula>3000000</formula>
    </cfRule>
    <cfRule type="cellIs" dxfId="79" priority="15" operator="greaterThan">
      <formula>3000000</formula>
    </cfRule>
  </conditionalFormatting>
  <conditionalFormatting sqref="M12:M35">
    <cfRule type="cellIs" priority="11" operator="equal">
      <formula>0</formula>
    </cfRule>
  </conditionalFormatting>
  <conditionalFormatting sqref="O42:T42">
    <cfRule type="cellIs" dxfId="78" priority="7" operator="between">
      <formula>0.000000001</formula>
      <formula>300000</formula>
    </cfRule>
    <cfRule type="cellIs" dxfId="77" priority="8" operator="between">
      <formula>300000</formula>
      <formula>2225000</formula>
    </cfRule>
    <cfRule type="cellIs" dxfId="76" priority="9" operator="between">
      <formula>2225000</formula>
      <formula>3000000</formula>
    </cfRule>
    <cfRule type="cellIs" dxfId="75" priority="10" operator="greaterThan">
      <formula>3000000</formula>
    </cfRule>
  </conditionalFormatting>
  <conditionalFormatting sqref="O42:T42">
    <cfRule type="cellIs" priority="6" operator="equal">
      <formula>0</formula>
    </cfRule>
  </conditionalFormatting>
  <conditionalFormatting sqref="J2:K2 J37:K68">
    <cfRule type="colorScale" priority="5">
      <colorScale>
        <cfvo type="num" val="1"/>
        <cfvo type="num" val="2"/>
        <cfvo type="num" val="3"/>
        <color theme="4" tint="0.39997558519241921"/>
        <color theme="6" tint="0.39997558519241921"/>
        <color theme="5" tint="0.39997558519241921"/>
      </colorScale>
    </cfRule>
  </conditionalFormatting>
  <conditionalFormatting sqref="J70:K87">
    <cfRule type="colorScale" priority="1">
      <colorScale>
        <cfvo type="num" val="1"/>
        <cfvo type="num" val="2"/>
        <cfvo type="num" val="3"/>
        <color theme="4" tint="0.39997558519241921"/>
        <color theme="6" tint="0.39997558519241921"/>
        <color theme="5" tint="0.39997558519241921"/>
      </colorScale>
    </cfRule>
  </conditionalFormatting>
  <conditionalFormatting sqref="J36:K36">
    <cfRule type="colorScale" priority="4">
      <colorScale>
        <cfvo type="num" val="1"/>
        <cfvo type="num" val="2"/>
        <cfvo type="num" val="3"/>
        <color theme="4" tint="0.39997558519241921"/>
        <color theme="6" tint="0.39997558519241921"/>
        <color theme="5" tint="0.39997558519241921"/>
      </colorScale>
    </cfRule>
  </conditionalFormatting>
  <conditionalFormatting sqref="J69:K69">
    <cfRule type="colorScale" priority="3">
      <colorScale>
        <cfvo type="num" val="1"/>
        <cfvo type="num" val="2"/>
        <cfvo type="num" val="3"/>
        <color theme="4" tint="0.39997558519241921"/>
        <color theme="6" tint="0.39997558519241921"/>
        <color theme="5" tint="0.39997558519241921"/>
      </colorScale>
    </cfRule>
  </conditionalFormatting>
  <conditionalFormatting sqref="J3:K35">
    <cfRule type="colorScale" priority="2">
      <colorScale>
        <cfvo type="num" val="1"/>
        <cfvo type="num" val="2"/>
        <cfvo type="num" val="3"/>
        <color theme="4" tint="0.39997558519241921"/>
        <color theme="6" tint="0.39997558519241921"/>
        <color theme="5" tint="0.39997558519241921"/>
      </colorScale>
    </cfRule>
  </conditionalFormatting>
  <dataValidations count="1">
    <dataValidation type="list" allowBlank="1" showInputMessage="1" showErrorMessage="1" sqref="C2:C87">
      <formula1>$AJ$2:$AJ$6</formula1>
    </dataValidation>
  </dataValidations>
  <pageMargins left="0.25" right="0.25" top="0.75" bottom="0.75" header="0.3" footer="0.3"/>
  <pageSetup scale="33" fitToHeight="0" orientation="landscape" r:id="rId1"/>
  <legacy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96"/>
  <sheetViews>
    <sheetView tabSelected="1" workbookViewId="0">
      <selection activeCell="F11" sqref="F11"/>
    </sheetView>
    <sheetView topLeftCell="A7" workbookViewId="1">
      <selection activeCell="K15" sqref="K15"/>
    </sheetView>
  </sheetViews>
  <sheetFormatPr defaultColWidth="9.140625" defaultRowHeight="12.75" x14ac:dyDescent="0.2"/>
  <cols>
    <col min="1" max="1" width="7.7109375" style="1" bestFit="1" customWidth="1"/>
    <col min="2" max="2" width="8.140625" style="1" bestFit="1" customWidth="1"/>
    <col min="3" max="4" width="27.7109375" style="1" hidden="1" customWidth="1"/>
    <col min="5" max="5" width="11.5703125" style="1" customWidth="1"/>
    <col min="6" max="6" width="59.42578125" style="1" bestFit="1" customWidth="1"/>
    <col min="7" max="7" width="8.85546875" style="32" customWidth="1"/>
    <col min="8" max="10" width="8.140625" style="32" customWidth="1"/>
    <col min="11" max="11" width="10.85546875" style="1" customWidth="1"/>
    <col min="12" max="12" width="10.85546875" style="1" hidden="1" customWidth="1"/>
    <col min="13" max="13" width="11.42578125" style="1" hidden="1" customWidth="1"/>
    <col min="14" max="14" width="9.85546875" style="1" hidden="1" customWidth="1"/>
    <col min="15" max="15" width="9.7109375" style="1" customWidth="1"/>
    <col min="16" max="21" width="9.140625" style="1"/>
    <col min="22" max="22" width="12" style="56" customWidth="1"/>
    <col min="23" max="23" width="12" style="1" customWidth="1"/>
    <col min="25" max="25" width="12" style="1" customWidth="1"/>
    <col min="26" max="27" width="11.5703125" style="1" customWidth="1"/>
    <col min="28" max="28" width="9.140625" style="1"/>
    <col min="29" max="29" width="10.7109375" style="1" customWidth="1"/>
    <col min="30" max="30" width="10.140625" style="1" customWidth="1"/>
    <col min="31" max="33" width="9.140625" style="1"/>
    <col min="34" max="34" width="10.28515625" style="1" bestFit="1" customWidth="1"/>
    <col min="35" max="35" width="12.28515625" style="1" customWidth="1"/>
    <col min="36" max="36" width="9.140625" style="1"/>
    <col min="37" max="37" width="10.5703125" style="1" customWidth="1"/>
    <col min="38" max="38" width="9.7109375" style="1" bestFit="1" customWidth="1"/>
    <col min="39" max="16384" width="9.140625" style="1"/>
  </cols>
  <sheetData>
    <row r="1" spans="1:37" s="32" customFormat="1" ht="13.5" x14ac:dyDescent="0.25">
      <c r="A1" s="3" t="s">
        <v>0</v>
      </c>
      <c r="B1" s="29" t="s">
        <v>370</v>
      </c>
      <c r="C1" s="3" t="s">
        <v>12</v>
      </c>
      <c r="D1" s="3" t="s">
        <v>446</v>
      </c>
      <c r="E1" s="30" t="s">
        <v>361</v>
      </c>
      <c r="F1" s="3" t="s">
        <v>363</v>
      </c>
      <c r="G1" s="3" t="s">
        <v>364</v>
      </c>
      <c r="H1" s="3" t="s">
        <v>365</v>
      </c>
      <c r="I1" s="3" t="s">
        <v>366</v>
      </c>
      <c r="J1" s="3" t="s">
        <v>367</v>
      </c>
      <c r="K1" s="3" t="s">
        <v>368</v>
      </c>
      <c r="L1" s="3" t="s">
        <v>383</v>
      </c>
      <c r="M1" s="29" t="s">
        <v>369</v>
      </c>
      <c r="N1" s="29" t="s">
        <v>373</v>
      </c>
      <c r="O1" s="3" t="s">
        <v>374</v>
      </c>
      <c r="P1" s="3" t="s">
        <v>372</v>
      </c>
      <c r="Q1" s="3" t="s">
        <v>7</v>
      </c>
      <c r="R1" s="3" t="s">
        <v>8</v>
      </c>
      <c r="S1" s="3" t="s">
        <v>9</v>
      </c>
      <c r="T1" s="3" t="s">
        <v>10</v>
      </c>
      <c r="U1" s="3" t="s">
        <v>11</v>
      </c>
      <c r="V1" s="51" t="s">
        <v>420</v>
      </c>
      <c r="W1" s="31" t="s">
        <v>1</v>
      </c>
      <c r="X1" s="31" t="s">
        <v>394</v>
      </c>
      <c r="Y1" s="31" t="s">
        <v>358</v>
      </c>
      <c r="Z1" s="31" t="s">
        <v>381</v>
      </c>
      <c r="AA1" s="31" t="s">
        <v>352</v>
      </c>
      <c r="AB1" s="31" t="s">
        <v>2</v>
      </c>
      <c r="AC1" s="31" t="s">
        <v>353</v>
      </c>
      <c r="AD1" s="31" t="s">
        <v>3</v>
      </c>
      <c r="AE1" s="3" t="s">
        <v>4</v>
      </c>
      <c r="AF1" s="3" t="s">
        <v>5</v>
      </c>
      <c r="AG1" s="31" t="s">
        <v>6</v>
      </c>
      <c r="AH1" s="31" t="s">
        <v>371</v>
      </c>
      <c r="AJ1" s="32" t="s">
        <v>12</v>
      </c>
    </row>
    <row r="2" spans="1:37" ht="13.5" x14ac:dyDescent="0.25">
      <c r="A2" s="4" t="s">
        <v>65</v>
      </c>
      <c r="B2" s="65">
        <v>1</v>
      </c>
      <c r="C2" s="5" t="s">
        <v>377</v>
      </c>
      <c r="D2" s="5" t="s">
        <v>447</v>
      </c>
      <c r="E2" s="33" t="s">
        <v>359</v>
      </c>
      <c r="F2" s="6" t="s">
        <v>448</v>
      </c>
      <c r="G2" s="5" t="s">
        <v>450</v>
      </c>
      <c r="H2" s="7" t="s">
        <v>73</v>
      </c>
      <c r="I2" s="7" t="s">
        <v>74</v>
      </c>
      <c r="J2" s="7" t="s">
        <v>75</v>
      </c>
      <c r="K2" s="2">
        <v>3</v>
      </c>
      <c r="L2" s="2"/>
      <c r="M2" s="8"/>
      <c r="N2" s="8"/>
      <c r="O2" s="9">
        <f>SUM(P2:U2)</f>
        <v>331250</v>
      </c>
      <c r="P2" s="9">
        <f>Table1[[#This Row],[Water Fund]]</f>
        <v>331250</v>
      </c>
      <c r="Q2" s="9"/>
      <c r="R2" s="9"/>
      <c r="S2" s="9"/>
      <c r="T2" s="9"/>
      <c r="U2" s="9"/>
      <c r="V2" s="52">
        <f>IF(W2=0,0,MIN(P2,W2))</f>
        <v>0</v>
      </c>
      <c r="W2" s="28"/>
      <c r="X2" s="10"/>
      <c r="Y2" s="10"/>
      <c r="Z2" s="10"/>
      <c r="AA2" s="10"/>
      <c r="AB2" s="10">
        <v>331250</v>
      </c>
      <c r="AC2" s="10"/>
      <c r="AD2" s="10"/>
      <c r="AE2" s="10"/>
      <c r="AF2" s="10"/>
      <c r="AG2" s="10">
        <f>O2</f>
        <v>331250</v>
      </c>
      <c r="AH2" s="11">
        <f>SUM(W2:AG2)</f>
        <v>662500</v>
      </c>
      <c r="AJ2" s="1" t="s">
        <v>380</v>
      </c>
    </row>
    <row r="3" spans="1:37" ht="13.5" x14ac:dyDescent="0.25">
      <c r="A3" s="4" t="s">
        <v>65</v>
      </c>
      <c r="B3" s="65">
        <v>2</v>
      </c>
      <c r="C3" s="5" t="s">
        <v>377</v>
      </c>
      <c r="D3" s="5" t="s">
        <v>447</v>
      </c>
      <c r="E3" s="33" t="s">
        <v>359</v>
      </c>
      <c r="F3" s="6" t="s">
        <v>386</v>
      </c>
      <c r="G3" s="5" t="s">
        <v>90</v>
      </c>
      <c r="H3" s="7" t="s">
        <v>91</v>
      </c>
      <c r="I3" s="7" t="s">
        <v>92</v>
      </c>
      <c r="J3" s="7" t="s">
        <v>93</v>
      </c>
      <c r="K3" s="2">
        <v>1</v>
      </c>
      <c r="L3" s="2"/>
      <c r="M3" s="8"/>
      <c r="N3" s="8"/>
      <c r="O3" s="9">
        <f>SUM(P3:U3)</f>
        <v>404000</v>
      </c>
      <c r="P3" s="9">
        <v>404000</v>
      </c>
      <c r="Q3" s="9"/>
      <c r="R3" s="9"/>
      <c r="S3" s="9"/>
      <c r="T3" s="9"/>
      <c r="U3" s="9"/>
      <c r="V3" s="52">
        <f>IF(W3=0,0,MIN(P3,W3))</f>
        <v>404000</v>
      </c>
      <c r="W3" s="28">
        <f>Table1[[#This Row],[FY23]]</f>
        <v>404000</v>
      </c>
      <c r="X3" s="10"/>
      <c r="Y3" s="10"/>
      <c r="Z3" s="10"/>
      <c r="AA3" s="10"/>
      <c r="AB3" s="10"/>
      <c r="AC3" s="10"/>
      <c r="AD3" s="10"/>
      <c r="AE3" s="10"/>
      <c r="AF3" s="10"/>
      <c r="AG3" s="10"/>
      <c r="AH3" s="11">
        <f>SUM(W3:AG3)</f>
        <v>404000</v>
      </c>
      <c r="AJ3" s="1" t="s">
        <v>379</v>
      </c>
    </row>
    <row r="4" spans="1:37" ht="13.5" x14ac:dyDescent="0.25">
      <c r="A4" s="4" t="s">
        <v>94</v>
      </c>
      <c r="B4" s="65">
        <v>3</v>
      </c>
      <c r="C4" s="5" t="s">
        <v>377</v>
      </c>
      <c r="D4" s="5" t="s">
        <v>447</v>
      </c>
      <c r="E4" s="33" t="s">
        <v>359</v>
      </c>
      <c r="F4" s="6" t="s">
        <v>95</v>
      </c>
      <c r="G4" s="5" t="s">
        <v>96</v>
      </c>
      <c r="H4" s="7" t="s">
        <v>97</v>
      </c>
      <c r="I4" s="7" t="s">
        <v>98</v>
      </c>
      <c r="J4" s="6"/>
      <c r="K4" s="2">
        <v>3</v>
      </c>
      <c r="L4" s="2"/>
      <c r="M4" s="8"/>
      <c r="N4" s="8"/>
      <c r="O4" s="9">
        <f>SUM(P4:U4)</f>
        <v>0</v>
      </c>
      <c r="P4" s="9" t="s">
        <v>89</v>
      </c>
      <c r="Q4" s="9" t="s">
        <v>89</v>
      </c>
      <c r="R4" s="9" t="s">
        <v>89</v>
      </c>
      <c r="S4" s="9" t="s">
        <v>89</v>
      </c>
      <c r="T4" s="9" t="s">
        <v>89</v>
      </c>
      <c r="U4" s="9" t="s">
        <v>89</v>
      </c>
      <c r="V4" s="52">
        <f>IF(W4=0,0,MIN(P4,W4))</f>
        <v>0</v>
      </c>
      <c r="W4" s="28"/>
      <c r="X4" s="10"/>
      <c r="Y4" s="10"/>
      <c r="Z4" s="10"/>
      <c r="AA4" s="10"/>
      <c r="AB4" s="10"/>
      <c r="AC4" s="10"/>
      <c r="AD4" s="10"/>
      <c r="AE4" s="10"/>
      <c r="AF4" s="10"/>
      <c r="AG4" s="10"/>
      <c r="AH4" s="11">
        <f>SUM(W4:AG4)</f>
        <v>0</v>
      </c>
      <c r="AJ4" s="1" t="s">
        <v>378</v>
      </c>
    </row>
    <row r="5" spans="1:37" ht="13.5" x14ac:dyDescent="0.25">
      <c r="A5" s="4" t="s">
        <v>94</v>
      </c>
      <c r="B5" s="65">
        <v>4</v>
      </c>
      <c r="C5" s="5" t="s">
        <v>377</v>
      </c>
      <c r="D5" s="5" t="s">
        <v>447</v>
      </c>
      <c r="E5" s="33" t="s">
        <v>359</v>
      </c>
      <c r="F5" s="6" t="s">
        <v>99</v>
      </c>
      <c r="G5" s="5" t="s">
        <v>100</v>
      </c>
      <c r="H5" s="7" t="s">
        <v>101</v>
      </c>
      <c r="I5" s="7" t="s">
        <v>102</v>
      </c>
      <c r="J5" s="7" t="s">
        <v>103</v>
      </c>
      <c r="K5" s="2">
        <v>3</v>
      </c>
      <c r="L5" s="2"/>
      <c r="M5" s="8"/>
      <c r="N5" s="8"/>
      <c r="O5" s="9">
        <f>SUM(P5:U5)</f>
        <v>70000</v>
      </c>
      <c r="P5" s="9">
        <v>70000</v>
      </c>
      <c r="Q5" s="9"/>
      <c r="R5" s="9"/>
      <c r="S5" s="9"/>
      <c r="T5" s="9"/>
      <c r="U5" s="9"/>
      <c r="V5" s="52">
        <f>IF(W5=0,0,MIN(P5,W5))</f>
        <v>70000</v>
      </c>
      <c r="W5" s="28">
        <f>O5</f>
        <v>70000</v>
      </c>
      <c r="X5" s="10"/>
      <c r="Y5" s="10"/>
      <c r="Z5" s="10"/>
      <c r="AA5" s="10"/>
      <c r="AB5" s="10"/>
      <c r="AC5" s="10"/>
      <c r="AD5" s="10"/>
      <c r="AE5" s="10"/>
      <c r="AF5" s="10"/>
      <c r="AG5" s="10"/>
      <c r="AH5" s="11">
        <f>SUM(W5:AG5)</f>
        <v>70000</v>
      </c>
      <c r="AJ5" s="1" t="s">
        <v>377</v>
      </c>
    </row>
    <row r="6" spans="1:37" ht="13.5" x14ac:dyDescent="0.25">
      <c r="A6" s="4" t="s">
        <v>94</v>
      </c>
      <c r="B6" s="65">
        <v>5</v>
      </c>
      <c r="C6" s="5" t="s">
        <v>377</v>
      </c>
      <c r="D6" s="5" t="s">
        <v>376</v>
      </c>
      <c r="E6" s="33" t="s">
        <v>359</v>
      </c>
      <c r="F6" s="6" t="s">
        <v>104</v>
      </c>
      <c r="G6" s="5" t="s">
        <v>105</v>
      </c>
      <c r="H6" s="7" t="s">
        <v>106</v>
      </c>
      <c r="I6" s="7" t="s">
        <v>107</v>
      </c>
      <c r="J6" s="7" t="s">
        <v>108</v>
      </c>
      <c r="K6" s="2">
        <v>2</v>
      </c>
      <c r="L6" s="2"/>
      <c r="M6" s="8"/>
      <c r="N6" s="8"/>
      <c r="O6" s="9">
        <f>SUM(P6:U6)</f>
        <v>35000</v>
      </c>
      <c r="P6" s="9">
        <v>35000</v>
      </c>
      <c r="Q6" s="9"/>
      <c r="R6" s="9"/>
      <c r="S6" s="9"/>
      <c r="T6" s="9"/>
      <c r="U6" s="9"/>
      <c r="V6" s="52">
        <f>IF(W6=0,0,MIN(P6,W6))</f>
        <v>35000</v>
      </c>
      <c r="W6" s="28">
        <f>O6</f>
        <v>35000</v>
      </c>
      <c r="X6" s="10"/>
      <c r="Y6" s="10"/>
      <c r="Z6" s="10"/>
      <c r="AA6" s="10"/>
      <c r="AB6" s="10"/>
      <c r="AC6" s="10"/>
      <c r="AD6" s="10"/>
      <c r="AE6" s="10"/>
      <c r="AF6" s="10"/>
      <c r="AG6" s="10"/>
      <c r="AH6" s="11">
        <f>SUM(W6:AG6)</f>
        <v>35000</v>
      </c>
      <c r="AJ6" s="1" t="s">
        <v>376</v>
      </c>
    </row>
    <row r="7" spans="1:37" ht="13.5" x14ac:dyDescent="0.25">
      <c r="A7" s="4" t="s">
        <v>94</v>
      </c>
      <c r="B7" s="65">
        <v>6</v>
      </c>
      <c r="C7" s="5" t="s">
        <v>377</v>
      </c>
      <c r="D7" s="5" t="s">
        <v>447</v>
      </c>
      <c r="E7" s="33" t="s">
        <v>359</v>
      </c>
      <c r="F7" s="6" t="s">
        <v>109</v>
      </c>
      <c r="G7" s="5" t="s">
        <v>110</v>
      </c>
      <c r="H7" s="7" t="s">
        <v>111</v>
      </c>
      <c r="I7" s="7" t="s">
        <v>112</v>
      </c>
      <c r="J7" s="7" t="s">
        <v>113</v>
      </c>
      <c r="K7" s="2">
        <v>2</v>
      </c>
      <c r="L7" s="2"/>
      <c r="M7" s="8"/>
      <c r="N7" s="8"/>
      <c r="O7" s="9">
        <f>SUM(P7:U7)</f>
        <v>210876</v>
      </c>
      <c r="P7" s="9">
        <v>38896</v>
      </c>
      <c r="Q7" s="9">
        <v>34396</v>
      </c>
      <c r="R7" s="9">
        <v>34396</v>
      </c>
      <c r="S7" s="9">
        <v>34396</v>
      </c>
      <c r="T7" s="9">
        <v>34396</v>
      </c>
      <c r="U7" s="9">
        <v>34396</v>
      </c>
      <c r="V7" s="52">
        <f>IF(W7=0,0,MIN(P7,W7))</f>
        <v>38896</v>
      </c>
      <c r="W7" s="28">
        <f>O7</f>
        <v>210876</v>
      </c>
      <c r="X7" s="10"/>
      <c r="Y7" s="10"/>
      <c r="Z7" s="10"/>
      <c r="AA7" s="10"/>
      <c r="AB7" s="10"/>
      <c r="AC7" s="10"/>
      <c r="AD7" s="10"/>
      <c r="AE7" s="10"/>
      <c r="AF7" s="10"/>
      <c r="AG7" s="10"/>
      <c r="AH7" s="11">
        <f>SUM(W7:AG7)</f>
        <v>210876</v>
      </c>
      <c r="AJ7" s="1" t="s">
        <v>447</v>
      </c>
    </row>
    <row r="8" spans="1:37" ht="13.5" x14ac:dyDescent="0.25">
      <c r="A8" s="4" t="s">
        <v>65</v>
      </c>
      <c r="B8" s="65">
        <v>7</v>
      </c>
      <c r="C8" s="5" t="s">
        <v>377</v>
      </c>
      <c r="D8" s="5" t="s">
        <v>447</v>
      </c>
      <c r="E8" s="33" t="s">
        <v>359</v>
      </c>
      <c r="F8" s="6" t="s">
        <v>387</v>
      </c>
      <c r="G8" s="5" t="s">
        <v>139</v>
      </c>
      <c r="H8" s="7" t="s">
        <v>140</v>
      </c>
      <c r="I8" s="7" t="s">
        <v>141</v>
      </c>
      <c r="J8" s="7" t="s">
        <v>142</v>
      </c>
      <c r="K8" s="2">
        <v>2</v>
      </c>
      <c r="L8" s="2"/>
      <c r="M8" s="8"/>
      <c r="N8" s="8"/>
      <c r="O8" s="9">
        <f>SUM(P8:U8)</f>
        <v>3890000</v>
      </c>
      <c r="P8" s="9">
        <v>190000</v>
      </c>
      <c r="Q8" s="9">
        <v>2000000</v>
      </c>
      <c r="R8" s="9">
        <v>1700000</v>
      </c>
      <c r="S8" s="9"/>
      <c r="T8" s="9"/>
      <c r="U8" s="9"/>
      <c r="V8" s="52">
        <f>IF(W8=0,0,MIN(P8,W8))</f>
        <v>0</v>
      </c>
      <c r="W8" s="28"/>
      <c r="X8" s="10"/>
      <c r="Y8" s="10">
        <f>O8</f>
        <v>3890000</v>
      </c>
      <c r="Z8" s="10"/>
      <c r="AA8" s="10"/>
      <c r="AB8" s="10"/>
      <c r="AC8" s="10"/>
      <c r="AD8" s="10"/>
      <c r="AE8" s="10"/>
      <c r="AF8" s="10"/>
      <c r="AG8" s="10"/>
      <c r="AH8" s="11">
        <f>SUM(W8:AG8)</f>
        <v>3890000</v>
      </c>
    </row>
    <row r="9" spans="1:37" ht="13.5" x14ac:dyDescent="0.25">
      <c r="A9" s="4" t="s">
        <v>76</v>
      </c>
      <c r="B9" s="65">
        <v>8</v>
      </c>
      <c r="C9" s="5" t="s">
        <v>377</v>
      </c>
      <c r="D9" s="5" t="s">
        <v>447</v>
      </c>
      <c r="E9" s="33" t="s">
        <v>359</v>
      </c>
      <c r="F9" s="12" t="s">
        <v>153</v>
      </c>
      <c r="G9" s="5" t="s">
        <v>154</v>
      </c>
      <c r="H9" s="7" t="s">
        <v>155</v>
      </c>
      <c r="I9" s="7" t="s">
        <v>156</v>
      </c>
      <c r="J9" s="7"/>
      <c r="K9" s="2">
        <v>3</v>
      </c>
      <c r="L9" s="2"/>
      <c r="M9" s="8"/>
      <c r="N9" s="8"/>
      <c r="O9" s="9">
        <f>SUM(P9:U9)</f>
        <v>14000000</v>
      </c>
      <c r="P9" s="9"/>
      <c r="Q9" s="9"/>
      <c r="R9" s="9">
        <v>14000000</v>
      </c>
      <c r="S9" s="9"/>
      <c r="T9" s="9"/>
      <c r="U9" s="9"/>
      <c r="V9" s="52">
        <f>IF(W9=0,0,MIN(P9,W9))</f>
        <v>0</v>
      </c>
      <c r="W9" s="28"/>
      <c r="X9" s="10"/>
      <c r="Y9" s="10"/>
      <c r="Z9" s="10"/>
      <c r="AA9" s="10"/>
      <c r="AB9" s="10"/>
      <c r="AC9" s="10"/>
      <c r="AD9" s="10"/>
      <c r="AE9" s="10"/>
      <c r="AF9" s="10"/>
      <c r="AG9" s="10"/>
      <c r="AH9" s="11">
        <f>SUM(W9:AG9)</f>
        <v>0</v>
      </c>
    </row>
    <row r="10" spans="1:37" ht="13.5" x14ac:dyDescent="0.25">
      <c r="A10" s="4" t="s">
        <v>65</v>
      </c>
      <c r="B10" s="65">
        <v>9</v>
      </c>
      <c r="C10" s="5" t="s">
        <v>377</v>
      </c>
      <c r="D10" s="5" t="s">
        <v>379</v>
      </c>
      <c r="E10" s="33" t="s">
        <v>359</v>
      </c>
      <c r="F10" s="12" t="s">
        <v>157</v>
      </c>
      <c r="G10" s="5" t="s">
        <v>158</v>
      </c>
      <c r="H10" s="7" t="s">
        <v>158</v>
      </c>
      <c r="I10" s="7" t="s">
        <v>159</v>
      </c>
      <c r="J10" s="7" t="s">
        <v>160</v>
      </c>
      <c r="K10" s="2">
        <v>3</v>
      </c>
      <c r="L10" s="2"/>
      <c r="M10" s="8"/>
      <c r="N10" s="8"/>
      <c r="O10" s="9">
        <f>SUM(P10:U10)</f>
        <v>500000</v>
      </c>
      <c r="P10" s="9">
        <v>50000</v>
      </c>
      <c r="Q10" s="9">
        <v>90000</v>
      </c>
      <c r="R10" s="9">
        <v>90000</v>
      </c>
      <c r="S10" s="9">
        <v>90000</v>
      </c>
      <c r="T10" s="9">
        <v>90000</v>
      </c>
      <c r="U10" s="9">
        <v>90000</v>
      </c>
      <c r="V10" s="52">
        <f>IF(W10=0,0,MIN(P10,W10))</f>
        <v>50000</v>
      </c>
      <c r="W10" s="28">
        <f>O10</f>
        <v>500000</v>
      </c>
      <c r="X10" s="10"/>
      <c r="Y10" s="10"/>
      <c r="Z10" s="10"/>
      <c r="AA10" s="10"/>
      <c r="AB10" s="10"/>
      <c r="AC10" s="10"/>
      <c r="AD10" s="10"/>
      <c r="AE10" s="10"/>
      <c r="AF10" s="10"/>
      <c r="AG10" s="10"/>
      <c r="AH10" s="11">
        <f>SUM(W10:AG10)</f>
        <v>500000</v>
      </c>
    </row>
    <row r="11" spans="1:37" ht="13.5" x14ac:dyDescent="0.25">
      <c r="A11" s="4" t="s">
        <v>65</v>
      </c>
      <c r="B11" s="65">
        <v>10</v>
      </c>
      <c r="C11" s="5" t="s">
        <v>377</v>
      </c>
      <c r="D11" s="5" t="s">
        <v>379</v>
      </c>
      <c r="E11" s="33" t="s">
        <v>359</v>
      </c>
      <c r="F11" s="12" t="s">
        <v>161</v>
      </c>
      <c r="G11" s="5" t="s">
        <v>162</v>
      </c>
      <c r="H11" s="7" t="s">
        <v>163</v>
      </c>
      <c r="I11" s="7" t="s">
        <v>164</v>
      </c>
      <c r="J11" s="7" t="s">
        <v>165</v>
      </c>
      <c r="K11" s="2">
        <v>1</v>
      </c>
      <c r="L11" s="2"/>
      <c r="M11" s="8"/>
      <c r="N11" s="9">
        <v>49600.82</v>
      </c>
      <c r="O11" s="9">
        <f>SUM(P11:U11)</f>
        <v>580000</v>
      </c>
      <c r="P11" s="9">
        <v>580000</v>
      </c>
      <c r="Q11" s="9"/>
      <c r="R11" s="9"/>
      <c r="S11" s="9"/>
      <c r="T11" s="9"/>
      <c r="U11" s="9"/>
      <c r="V11" s="52">
        <f>IF(W11=0,0,MIN(P11,W11))</f>
        <v>112100.82</v>
      </c>
      <c r="W11" s="28">
        <f>112100.82</f>
        <v>112100.82</v>
      </c>
      <c r="X11" s="10"/>
      <c r="Y11" s="10"/>
      <c r="Z11" s="10"/>
      <c r="AA11" s="10"/>
      <c r="AB11" s="10"/>
      <c r="AC11" s="10"/>
      <c r="AD11" s="10"/>
      <c r="AE11" s="10"/>
      <c r="AF11" s="10"/>
      <c r="AG11" s="10">
        <f>375000+112500+30000</f>
        <v>517500</v>
      </c>
      <c r="AH11" s="11">
        <f>SUM(W11:AG11)</f>
        <v>629600.82000000007</v>
      </c>
      <c r="AK11" s="13"/>
    </row>
    <row r="12" spans="1:37" ht="13.5" x14ac:dyDescent="0.25">
      <c r="A12" s="4" t="s">
        <v>65</v>
      </c>
      <c r="B12" s="65">
        <v>11</v>
      </c>
      <c r="C12" s="5" t="s">
        <v>377</v>
      </c>
      <c r="D12" s="5" t="s">
        <v>379</v>
      </c>
      <c r="E12" s="33" t="s">
        <v>359</v>
      </c>
      <c r="F12" s="12" t="s">
        <v>166</v>
      </c>
      <c r="G12" s="5" t="s">
        <v>167</v>
      </c>
      <c r="H12" s="7" t="s">
        <v>168</v>
      </c>
      <c r="I12" s="7" t="s">
        <v>169</v>
      </c>
      <c r="J12" s="7" t="s">
        <v>170</v>
      </c>
      <c r="K12" s="2">
        <v>2</v>
      </c>
      <c r="L12" s="2"/>
      <c r="M12" s="8"/>
      <c r="N12" s="9"/>
      <c r="O12" s="9">
        <f>SUM(P12:U12)</f>
        <v>200000</v>
      </c>
      <c r="P12" s="9">
        <v>30000</v>
      </c>
      <c r="Q12" s="9">
        <v>170000</v>
      </c>
      <c r="R12" s="9"/>
      <c r="S12" s="9"/>
      <c r="T12" s="9"/>
      <c r="U12" s="9"/>
      <c r="V12" s="52">
        <f>IF(W12=0,0,MIN(P12,W12))</f>
        <v>30000</v>
      </c>
      <c r="W12" s="28">
        <f>O12</f>
        <v>200000</v>
      </c>
      <c r="X12" s="10"/>
      <c r="Y12" s="10"/>
      <c r="Z12" s="10"/>
      <c r="AA12" s="10"/>
      <c r="AB12" s="10"/>
      <c r="AC12" s="10"/>
      <c r="AD12" s="10"/>
      <c r="AE12" s="10"/>
      <c r="AF12" s="10"/>
      <c r="AG12" s="10"/>
      <c r="AH12" s="11">
        <f>SUM(W12:AG12)</f>
        <v>200000</v>
      </c>
    </row>
    <row r="13" spans="1:37" ht="13.5" x14ac:dyDescent="0.25">
      <c r="A13" s="4" t="s">
        <v>65</v>
      </c>
      <c r="B13" s="65">
        <v>12</v>
      </c>
      <c r="C13" s="5" t="s">
        <v>377</v>
      </c>
      <c r="D13" s="5" t="s">
        <v>379</v>
      </c>
      <c r="E13" s="33" t="s">
        <v>359</v>
      </c>
      <c r="F13" s="12" t="s">
        <v>171</v>
      </c>
      <c r="G13" s="5" t="s">
        <v>172</v>
      </c>
      <c r="H13" s="7" t="s">
        <v>173</v>
      </c>
      <c r="I13" s="7" t="s">
        <v>174</v>
      </c>
      <c r="J13" s="7" t="s">
        <v>175</v>
      </c>
      <c r="K13" s="2">
        <v>1</v>
      </c>
      <c r="L13" s="2"/>
      <c r="M13" s="8"/>
      <c r="N13" s="9">
        <v>40000</v>
      </c>
      <c r="O13" s="9">
        <f>SUM(P13:U13)</f>
        <v>220000</v>
      </c>
      <c r="P13" s="9">
        <v>220000</v>
      </c>
      <c r="Q13" s="9"/>
      <c r="R13" s="9"/>
      <c r="S13" s="9"/>
      <c r="T13" s="9"/>
      <c r="U13" s="9"/>
      <c r="V13" s="52">
        <f>IF(W13=0,0,MIN(P13,W13))</f>
        <v>220000</v>
      </c>
      <c r="W13" s="28">
        <f>Table1[[#This Row],[Cost Total]]</f>
        <v>220000</v>
      </c>
      <c r="X13" s="10"/>
      <c r="Y13" s="10"/>
      <c r="Z13" s="10"/>
      <c r="AA13" s="10"/>
      <c r="AB13" s="10"/>
      <c r="AC13" s="10"/>
      <c r="AD13" s="10"/>
      <c r="AE13" s="10"/>
      <c r="AF13" s="10"/>
      <c r="AG13" s="10">
        <f>2770400+90000</f>
        <v>2860400</v>
      </c>
      <c r="AH13" s="11">
        <f>SUM(W13:AG13)</f>
        <v>3080400</v>
      </c>
    </row>
    <row r="14" spans="1:37" ht="13.5" x14ac:dyDescent="0.25">
      <c r="A14" s="4" t="s">
        <v>65</v>
      </c>
      <c r="B14" s="65">
        <v>13</v>
      </c>
      <c r="C14" s="5" t="s">
        <v>377</v>
      </c>
      <c r="D14" s="5" t="s">
        <v>379</v>
      </c>
      <c r="E14" s="33" t="s">
        <v>359</v>
      </c>
      <c r="F14" s="58" t="s">
        <v>176</v>
      </c>
      <c r="G14" s="5" t="s">
        <v>177</v>
      </c>
      <c r="H14" s="7" t="s">
        <v>178</v>
      </c>
      <c r="I14" s="7" t="s">
        <v>174</v>
      </c>
      <c r="J14" s="7" t="s">
        <v>179</v>
      </c>
      <c r="K14" s="2">
        <v>1</v>
      </c>
      <c r="L14" s="2"/>
      <c r="M14" s="8"/>
      <c r="N14" s="9">
        <v>299079.52</v>
      </c>
      <c r="O14" s="9">
        <f>SUM(P14:U14)</f>
        <v>950000</v>
      </c>
      <c r="P14" s="9">
        <v>200000</v>
      </c>
      <c r="Q14" s="9">
        <v>750000</v>
      </c>
      <c r="R14" s="9"/>
      <c r="S14" s="9"/>
      <c r="T14" s="9"/>
      <c r="U14" s="9"/>
      <c r="V14" s="52">
        <f>IF(W14=0,0,MIN(P14,W14))</f>
        <v>200000</v>
      </c>
      <c r="W14" s="28">
        <f>Table1[[#This Row],[Cost Total]]</f>
        <v>950000</v>
      </c>
      <c r="X14" s="10"/>
      <c r="Y14" s="10"/>
      <c r="Z14" s="10"/>
      <c r="AA14" s="10"/>
      <c r="AB14" s="10"/>
      <c r="AC14" s="10"/>
      <c r="AD14" s="10"/>
      <c r="AE14" s="10"/>
      <c r="AF14" s="10"/>
      <c r="AG14" s="10">
        <f>909000+2000000+640000+750000</f>
        <v>4299000</v>
      </c>
      <c r="AH14" s="11">
        <f>SUM(W14:AG14)</f>
        <v>5249000</v>
      </c>
    </row>
    <row r="15" spans="1:37" ht="13.5" x14ac:dyDescent="0.25">
      <c r="A15" s="4" t="s">
        <v>65</v>
      </c>
      <c r="B15" s="65">
        <v>14</v>
      </c>
      <c r="C15" s="5" t="s">
        <v>377</v>
      </c>
      <c r="D15" s="5" t="s">
        <v>379</v>
      </c>
      <c r="E15" s="33" t="s">
        <v>359</v>
      </c>
      <c r="F15" s="12" t="s">
        <v>180</v>
      </c>
      <c r="G15" s="5" t="s">
        <v>181</v>
      </c>
      <c r="H15" s="7" t="s">
        <v>182</v>
      </c>
      <c r="I15" s="7" t="s">
        <v>174</v>
      </c>
      <c r="J15" s="7" t="s">
        <v>183</v>
      </c>
      <c r="K15" s="2">
        <v>3</v>
      </c>
      <c r="L15" s="2"/>
      <c r="M15" s="8"/>
      <c r="N15" s="9">
        <v>4500</v>
      </c>
      <c r="O15" s="9">
        <f>SUM(P15:U15)</f>
        <v>585000</v>
      </c>
      <c r="P15" s="9">
        <v>135000</v>
      </c>
      <c r="Q15" s="9">
        <v>150000</v>
      </c>
      <c r="R15" s="9">
        <v>300000</v>
      </c>
      <c r="S15" s="9"/>
      <c r="T15" s="9"/>
      <c r="U15" s="9"/>
      <c r="V15" s="52">
        <f>IF(W15=0,0,MIN(P15,W15))</f>
        <v>135000</v>
      </c>
      <c r="W15" s="28">
        <f>Table1[[#This Row],[Cost Total]]</f>
        <v>585000</v>
      </c>
      <c r="X15" s="10"/>
      <c r="Y15" s="10"/>
      <c r="Z15" s="10"/>
      <c r="AA15" s="10"/>
      <c r="AB15" s="10"/>
      <c r="AC15" s="10"/>
      <c r="AD15" s="10"/>
      <c r="AE15" s="10"/>
      <c r="AF15" s="10"/>
      <c r="AG15" s="10">
        <f>1894000-Table1[[#This Row],[General Fund]]</f>
        <v>1309000</v>
      </c>
      <c r="AH15" s="11">
        <f>SUM(W15:AG15)</f>
        <v>1894000</v>
      </c>
    </row>
    <row r="16" spans="1:37" ht="13.5" x14ac:dyDescent="0.25">
      <c r="A16" s="4" t="s">
        <v>65</v>
      </c>
      <c r="B16" s="65">
        <v>15</v>
      </c>
      <c r="C16" s="5" t="s">
        <v>377</v>
      </c>
      <c r="D16" s="5" t="s">
        <v>379</v>
      </c>
      <c r="E16" s="33" t="s">
        <v>359</v>
      </c>
      <c r="F16" s="12" t="s">
        <v>184</v>
      </c>
      <c r="G16" s="5" t="s">
        <v>185</v>
      </c>
      <c r="H16" s="7" t="s">
        <v>186</v>
      </c>
      <c r="I16" s="7" t="s">
        <v>388</v>
      </c>
      <c r="J16" s="7" t="s">
        <v>389</v>
      </c>
      <c r="K16" s="2">
        <v>2</v>
      </c>
      <c r="L16" s="2"/>
      <c r="M16" s="8"/>
      <c r="N16" s="9">
        <v>85486.66</v>
      </c>
      <c r="O16" s="9">
        <f>SUM(P16:U16)</f>
        <v>2000000</v>
      </c>
      <c r="P16" s="9">
        <v>1000000</v>
      </c>
      <c r="Q16" s="9">
        <v>1000000</v>
      </c>
      <c r="R16" s="9"/>
      <c r="S16" s="9"/>
      <c r="T16" s="9"/>
      <c r="U16" s="9"/>
      <c r="V16" s="52">
        <f>IF(W16=0,0,MIN(P16,W16))</f>
        <v>0</v>
      </c>
      <c r="W16" s="28"/>
      <c r="X16" s="10"/>
      <c r="Y16" s="34"/>
      <c r="Z16" s="10">
        <f>Table1[[#This Row],[Cost Total]]</f>
        <v>2000000</v>
      </c>
      <c r="AA16" s="10"/>
      <c r="AB16" s="10"/>
      <c r="AC16" s="10"/>
      <c r="AD16" s="10"/>
      <c r="AE16" s="10"/>
      <c r="AF16" s="10"/>
      <c r="AG16" s="10"/>
      <c r="AH16" s="11">
        <f>SUM(W16:AG16)</f>
        <v>2000000</v>
      </c>
    </row>
    <row r="17" spans="1:34" ht="13.5" x14ac:dyDescent="0.25">
      <c r="A17" s="4" t="s">
        <v>65</v>
      </c>
      <c r="B17" s="65">
        <v>16</v>
      </c>
      <c r="C17" s="5" t="s">
        <v>377</v>
      </c>
      <c r="D17" s="5" t="s">
        <v>379</v>
      </c>
      <c r="E17" s="33" t="s">
        <v>359</v>
      </c>
      <c r="F17" s="12" t="s">
        <v>192</v>
      </c>
      <c r="G17" s="57" t="s">
        <v>193</v>
      </c>
      <c r="H17" s="16" t="s">
        <v>194</v>
      </c>
      <c r="I17" s="16" t="s">
        <v>195</v>
      </c>
      <c r="J17" s="16" t="s">
        <v>196</v>
      </c>
      <c r="K17" s="2">
        <v>1</v>
      </c>
      <c r="L17" s="2"/>
      <c r="M17" s="8"/>
      <c r="N17" s="9">
        <f>178519+223813+1045000+111152</f>
        <v>1558484</v>
      </c>
      <c r="O17" s="9">
        <f>SUM(P17:U17)</f>
        <v>500000</v>
      </c>
      <c r="P17" s="9">
        <f>160000+340000</f>
        <v>500000</v>
      </c>
      <c r="Q17" s="9"/>
      <c r="R17" s="9"/>
      <c r="S17" s="9"/>
      <c r="T17" s="9"/>
      <c r="U17" s="9"/>
      <c r="V17" s="52">
        <f>IF(W17=0,0,MIN(P17,W17))</f>
        <v>500000</v>
      </c>
      <c r="W17" s="28">
        <f>Table1[[#This Row],[FY23]]</f>
        <v>500000</v>
      </c>
      <c r="X17" s="10"/>
      <c r="Y17" s="10"/>
      <c r="Z17" s="10"/>
      <c r="AA17" s="10"/>
      <c r="AB17" s="10"/>
      <c r="AC17" s="10"/>
      <c r="AD17" s="10"/>
      <c r="AE17" s="10"/>
      <c r="AF17" s="10"/>
      <c r="AG17" s="10">
        <v>3200000</v>
      </c>
      <c r="AH17" s="11">
        <f>SUM(W17:AG17)</f>
        <v>3700000</v>
      </c>
    </row>
    <row r="18" spans="1:34" ht="13.5" x14ac:dyDescent="0.25">
      <c r="A18" s="4" t="s">
        <v>65</v>
      </c>
      <c r="B18" s="65">
        <v>17</v>
      </c>
      <c r="C18" s="5" t="s">
        <v>377</v>
      </c>
      <c r="D18" s="5" t="s">
        <v>379</v>
      </c>
      <c r="E18" s="33" t="s">
        <v>359</v>
      </c>
      <c r="F18" s="12" t="s">
        <v>202</v>
      </c>
      <c r="G18" s="57" t="s">
        <v>203</v>
      </c>
      <c r="H18" s="16" t="s">
        <v>204</v>
      </c>
      <c r="I18" s="16" t="s">
        <v>205</v>
      </c>
      <c r="J18" s="16" t="s">
        <v>206</v>
      </c>
      <c r="K18" s="2">
        <v>2</v>
      </c>
      <c r="L18" s="2"/>
      <c r="M18" s="8"/>
      <c r="N18" s="9"/>
      <c r="O18" s="9">
        <f>SUM(P18:U18)</f>
        <v>1080000</v>
      </c>
      <c r="P18" s="9">
        <v>180000</v>
      </c>
      <c r="Q18" s="9">
        <v>180000</v>
      </c>
      <c r="R18" s="17"/>
      <c r="S18" s="9">
        <v>360000</v>
      </c>
      <c r="T18" s="9">
        <v>360000</v>
      </c>
      <c r="U18" s="9"/>
      <c r="V18" s="52">
        <f>IF(W18=0,0,MIN(P18,W18))</f>
        <v>180000</v>
      </c>
      <c r="W18" s="28">
        <f>Table1[[#This Row],[FY 24]]+Table1[[#This Row],[FY 26]]+Table1[[#This Row],[FY 27]]</f>
        <v>900000</v>
      </c>
      <c r="X18" s="10"/>
      <c r="Y18" s="10"/>
      <c r="Z18" s="10">
        <f>Table1[[#This Row],[FY23]]</f>
        <v>180000</v>
      </c>
      <c r="AA18" s="10"/>
      <c r="AB18" s="10"/>
      <c r="AC18" s="10"/>
      <c r="AD18" s="10"/>
      <c r="AE18" s="10"/>
      <c r="AF18" s="10"/>
      <c r="AG18" s="10"/>
      <c r="AH18" s="11">
        <f>SUM(W18:AG18)</f>
        <v>1080000</v>
      </c>
    </row>
    <row r="19" spans="1:34" ht="13.5" x14ac:dyDescent="0.25">
      <c r="A19" s="4" t="s">
        <v>65</v>
      </c>
      <c r="B19" s="65">
        <v>18</v>
      </c>
      <c r="C19" s="5" t="s">
        <v>377</v>
      </c>
      <c r="D19" s="5" t="s">
        <v>447</v>
      </c>
      <c r="E19" s="33" t="s">
        <v>359</v>
      </c>
      <c r="F19" s="12" t="s">
        <v>207</v>
      </c>
      <c r="G19" s="57" t="s">
        <v>208</v>
      </c>
      <c r="H19" s="16" t="s">
        <v>209</v>
      </c>
      <c r="I19" s="16" t="s">
        <v>210</v>
      </c>
      <c r="J19" s="16" t="s">
        <v>211</v>
      </c>
      <c r="K19" s="2">
        <v>1</v>
      </c>
      <c r="L19" s="2"/>
      <c r="M19" s="18"/>
      <c r="N19" s="9"/>
      <c r="O19" s="9">
        <f>SUM(P19:U19)</f>
        <v>3600000</v>
      </c>
      <c r="P19" s="9">
        <v>600000</v>
      </c>
      <c r="Q19" s="9">
        <v>600000</v>
      </c>
      <c r="R19" s="9">
        <v>600000</v>
      </c>
      <c r="S19" s="9">
        <v>600000</v>
      </c>
      <c r="T19" s="9">
        <v>600000</v>
      </c>
      <c r="U19" s="9">
        <v>600000</v>
      </c>
      <c r="V19" s="52">
        <f>IF(W19=0,0,MIN(P19,W19))</f>
        <v>0</v>
      </c>
      <c r="W19" s="28"/>
      <c r="X19" s="10"/>
      <c r="Y19" s="10"/>
      <c r="Z19" s="10"/>
      <c r="AA19" s="10"/>
      <c r="AB19" s="10">
        <f>O19</f>
        <v>3600000</v>
      </c>
      <c r="AC19" s="10"/>
      <c r="AD19" s="10"/>
      <c r="AE19" s="10"/>
      <c r="AF19" s="10"/>
      <c r="AG19" s="10"/>
      <c r="AH19" s="11">
        <f>SUM(W19:AG19)</f>
        <v>3600000</v>
      </c>
    </row>
    <row r="20" spans="1:34" ht="13.5" x14ac:dyDescent="0.25">
      <c r="A20" s="4" t="s">
        <v>65</v>
      </c>
      <c r="B20" s="65">
        <v>19</v>
      </c>
      <c r="C20" s="5" t="s">
        <v>377</v>
      </c>
      <c r="D20" s="5" t="s">
        <v>447</v>
      </c>
      <c r="E20" s="33" t="s">
        <v>359</v>
      </c>
      <c r="F20" s="12" t="s">
        <v>212</v>
      </c>
      <c r="G20" s="57" t="s">
        <v>213</v>
      </c>
      <c r="H20" s="16" t="s">
        <v>214</v>
      </c>
      <c r="I20" s="16" t="s">
        <v>215</v>
      </c>
      <c r="J20" s="16" t="s">
        <v>216</v>
      </c>
      <c r="K20" s="2">
        <v>3</v>
      </c>
      <c r="L20" s="2"/>
      <c r="M20" s="8"/>
      <c r="N20" s="9"/>
      <c r="O20" s="9">
        <f>SUM(P20:U20)</f>
        <v>600000</v>
      </c>
      <c r="P20" s="9"/>
      <c r="Q20" s="9"/>
      <c r="R20" s="9">
        <v>600000</v>
      </c>
      <c r="S20" s="9"/>
      <c r="T20" s="9"/>
      <c r="U20" s="9"/>
      <c r="V20" s="52">
        <f>IF(W20=0,0,MIN(P20,W20))</f>
        <v>300000</v>
      </c>
      <c r="W20" s="28">
        <f>R20/2</f>
        <v>300000</v>
      </c>
      <c r="X20" s="10"/>
      <c r="Y20" s="10"/>
      <c r="Z20" s="10"/>
      <c r="AA20" s="10"/>
      <c r="AB20" s="10"/>
      <c r="AC20" s="10"/>
      <c r="AD20" s="10"/>
      <c r="AE20" s="10"/>
      <c r="AF20" s="10"/>
      <c r="AG20" s="10">
        <f>R20/2</f>
        <v>300000</v>
      </c>
      <c r="AH20" s="11">
        <f>SUM(W20:AG20)</f>
        <v>600000</v>
      </c>
    </row>
    <row r="21" spans="1:34" ht="13.5" x14ac:dyDescent="0.25">
      <c r="A21" s="4" t="s">
        <v>65</v>
      </c>
      <c r="B21" s="65">
        <v>20</v>
      </c>
      <c r="C21" s="5" t="s">
        <v>377</v>
      </c>
      <c r="D21" s="5" t="s">
        <v>376</v>
      </c>
      <c r="E21" s="33" t="s">
        <v>359</v>
      </c>
      <c r="F21" s="12" t="s">
        <v>217</v>
      </c>
      <c r="G21" s="57" t="s">
        <v>218</v>
      </c>
      <c r="H21" s="16" t="s">
        <v>421</v>
      </c>
      <c r="I21" s="16" t="s">
        <v>219</v>
      </c>
      <c r="J21" s="16" t="s">
        <v>220</v>
      </c>
      <c r="K21" s="2">
        <v>1</v>
      </c>
      <c r="L21" s="2" t="s">
        <v>382</v>
      </c>
      <c r="M21" s="8"/>
      <c r="N21" s="9"/>
      <c r="O21" s="9">
        <f>SUM(P21:U21)</f>
        <v>650000</v>
      </c>
      <c r="P21" s="9"/>
      <c r="Q21" s="9">
        <v>650000</v>
      </c>
      <c r="R21" s="9"/>
      <c r="S21" s="9"/>
      <c r="T21" s="9"/>
      <c r="U21" s="9"/>
      <c r="V21" s="52"/>
      <c r="W21" s="28">
        <f>O21</f>
        <v>650000</v>
      </c>
      <c r="X21" s="10"/>
      <c r="Y21" s="10"/>
      <c r="Z21" s="10"/>
      <c r="AA21" s="10"/>
      <c r="AB21" s="10"/>
      <c r="AC21" s="10"/>
      <c r="AD21" s="10"/>
      <c r="AE21" s="10"/>
      <c r="AF21" s="10"/>
      <c r="AG21" s="10"/>
      <c r="AH21" s="11">
        <f>SUM(W21:AG21)</f>
        <v>650000</v>
      </c>
    </row>
    <row r="22" spans="1:34" ht="13.5" x14ac:dyDescent="0.25">
      <c r="A22" s="4" t="s">
        <v>65</v>
      </c>
      <c r="B22" s="65">
        <v>21</v>
      </c>
      <c r="C22" s="5" t="s">
        <v>377</v>
      </c>
      <c r="D22" s="5" t="s">
        <v>376</v>
      </c>
      <c r="E22" s="33" t="s">
        <v>359</v>
      </c>
      <c r="F22" s="58" t="s">
        <v>226</v>
      </c>
      <c r="G22" s="57" t="s">
        <v>227</v>
      </c>
      <c r="H22" s="16" t="s">
        <v>228</v>
      </c>
      <c r="I22" s="16" t="s">
        <v>229</v>
      </c>
      <c r="J22" s="16" t="s">
        <v>230</v>
      </c>
      <c r="K22" s="2">
        <v>1</v>
      </c>
      <c r="L22" s="2" t="s">
        <v>382</v>
      </c>
      <c r="M22" s="8"/>
      <c r="N22" s="9"/>
      <c r="O22" s="9">
        <f>SUM(P22:U22)</f>
        <v>300000</v>
      </c>
      <c r="P22" s="9">
        <v>300000</v>
      </c>
      <c r="Q22" s="9"/>
      <c r="R22" s="9"/>
      <c r="S22" s="9"/>
      <c r="T22" s="9"/>
      <c r="U22" s="9"/>
      <c r="V22" s="52">
        <f>IF(W22=0,0,MIN(P22,W22))</f>
        <v>300000</v>
      </c>
      <c r="W22" s="28">
        <f>Table1[[#This Row],[Cost Total]]</f>
        <v>300000</v>
      </c>
      <c r="X22" s="10"/>
      <c r="Y22" s="10"/>
      <c r="Z22" s="10"/>
      <c r="AA22" s="10"/>
      <c r="AB22" s="10"/>
      <c r="AC22" s="10"/>
      <c r="AD22" s="10"/>
      <c r="AE22" s="10"/>
      <c r="AF22" s="10"/>
      <c r="AG22" s="10"/>
      <c r="AH22" s="11">
        <f>SUM(W22:AG22)</f>
        <v>300000</v>
      </c>
    </row>
    <row r="23" spans="1:34" ht="13.5" x14ac:dyDescent="0.25">
      <c r="A23" s="4" t="s">
        <v>65</v>
      </c>
      <c r="B23" s="65">
        <v>22</v>
      </c>
      <c r="C23" s="5" t="s">
        <v>377</v>
      </c>
      <c r="D23" s="5" t="s">
        <v>376</v>
      </c>
      <c r="E23" s="33" t="s">
        <v>359</v>
      </c>
      <c r="F23" s="58" t="s">
        <v>231</v>
      </c>
      <c r="G23" s="5" t="s">
        <v>232</v>
      </c>
      <c r="H23" s="7" t="s">
        <v>233</v>
      </c>
      <c r="I23" s="7" t="s">
        <v>234</v>
      </c>
      <c r="J23" s="7" t="s">
        <v>235</v>
      </c>
      <c r="K23" s="2">
        <v>1</v>
      </c>
      <c r="L23" s="2" t="s">
        <v>382</v>
      </c>
      <c r="M23" s="8"/>
      <c r="N23" s="9"/>
      <c r="O23" s="9">
        <f>SUM(P23:U23)</f>
        <v>120000</v>
      </c>
      <c r="P23" s="9">
        <v>40000</v>
      </c>
      <c r="Q23" s="9">
        <v>80000</v>
      </c>
      <c r="R23" s="9"/>
      <c r="S23" s="9"/>
      <c r="T23" s="9"/>
      <c r="U23" s="9"/>
      <c r="V23" s="52">
        <f>IF(W23=0,0,MIN(P23,W23))</f>
        <v>40000</v>
      </c>
      <c r="W23" s="28">
        <f>Table1[[#This Row],[Cost Total]]</f>
        <v>120000</v>
      </c>
      <c r="X23" s="10"/>
      <c r="Y23" s="10"/>
      <c r="Z23" s="10"/>
      <c r="AA23" s="10"/>
      <c r="AB23" s="10"/>
      <c r="AC23" s="10"/>
      <c r="AD23" s="10"/>
      <c r="AE23" s="10"/>
      <c r="AF23" s="10"/>
      <c r="AG23" s="10"/>
      <c r="AH23" s="11">
        <f>SUM(W23:AG23)</f>
        <v>120000</v>
      </c>
    </row>
    <row r="24" spans="1:34" ht="13.5" x14ac:dyDescent="0.25">
      <c r="A24" s="4" t="s">
        <v>65</v>
      </c>
      <c r="B24" s="65">
        <v>23</v>
      </c>
      <c r="C24" s="5" t="s">
        <v>377</v>
      </c>
      <c r="D24" s="5" t="s">
        <v>447</v>
      </c>
      <c r="E24" s="33" t="s">
        <v>359</v>
      </c>
      <c r="F24" s="58" t="s">
        <v>236</v>
      </c>
      <c r="G24" s="57" t="s">
        <v>237</v>
      </c>
      <c r="H24" s="16" t="s">
        <v>238</v>
      </c>
      <c r="I24" s="16" t="s">
        <v>239</v>
      </c>
      <c r="J24" s="16" t="s">
        <v>390</v>
      </c>
      <c r="K24" s="2">
        <v>3</v>
      </c>
      <c r="L24" s="2"/>
      <c r="M24" s="19"/>
      <c r="N24" s="9"/>
      <c r="O24" s="9">
        <f>SUM(P24:U24)</f>
        <v>10400000</v>
      </c>
      <c r="P24" s="9"/>
      <c r="Q24" s="9"/>
      <c r="R24" s="9"/>
      <c r="S24" s="9"/>
      <c r="T24" s="9"/>
      <c r="U24" s="9">
        <v>10400000</v>
      </c>
      <c r="V24" s="52">
        <f>IF(W24=0,0,MIN(P24,W24))</f>
        <v>0</v>
      </c>
      <c r="W24" s="28"/>
      <c r="X24" s="10"/>
      <c r="Y24" s="10"/>
      <c r="Z24" s="10"/>
      <c r="AA24" s="10"/>
      <c r="AB24" s="10">
        <f>Table1[[#This Row],[FY 28]]</f>
        <v>10400000</v>
      </c>
      <c r="AC24" s="10"/>
      <c r="AD24" s="10"/>
      <c r="AE24" s="10"/>
      <c r="AF24" s="10"/>
      <c r="AG24" s="10">
        <v>2000000</v>
      </c>
      <c r="AH24" s="11">
        <f>SUM(W24:AG24)</f>
        <v>12400000</v>
      </c>
    </row>
    <row r="25" spans="1:34" ht="13.5" x14ac:dyDescent="0.25">
      <c r="A25" s="4" t="s">
        <v>65</v>
      </c>
      <c r="B25" s="65">
        <v>24</v>
      </c>
      <c r="C25" s="5" t="s">
        <v>377</v>
      </c>
      <c r="D25" s="5" t="s">
        <v>447</v>
      </c>
      <c r="E25" s="33" t="s">
        <v>359</v>
      </c>
      <c r="F25" s="12" t="s">
        <v>240</v>
      </c>
      <c r="G25" s="57" t="s">
        <v>241</v>
      </c>
      <c r="H25" s="16" t="s">
        <v>242</v>
      </c>
      <c r="I25" s="16" t="s">
        <v>243</v>
      </c>
      <c r="J25" s="16" t="s">
        <v>391</v>
      </c>
      <c r="K25" s="2">
        <v>2</v>
      </c>
      <c r="L25" s="2"/>
      <c r="M25" s="8"/>
      <c r="N25" s="9">
        <v>55050</v>
      </c>
      <c r="O25" s="9">
        <f>SUM(P25:U25)</f>
        <v>650000</v>
      </c>
      <c r="P25" s="9"/>
      <c r="Q25" s="9">
        <v>650000</v>
      </c>
      <c r="R25" s="9"/>
      <c r="S25" s="9"/>
      <c r="T25" s="9"/>
      <c r="U25" s="9"/>
      <c r="V25" s="52">
        <f>IF(W25=0,0,MIN(P25,W25))</f>
        <v>0</v>
      </c>
      <c r="W25" s="28"/>
      <c r="X25" s="10"/>
      <c r="Y25" s="10"/>
      <c r="Z25" s="10"/>
      <c r="AA25" s="10"/>
      <c r="AB25" s="10">
        <f>O25-AG25+N25</f>
        <v>405050</v>
      </c>
      <c r="AC25" s="10"/>
      <c r="AD25" s="10"/>
      <c r="AE25" s="10"/>
      <c r="AF25" s="10"/>
      <c r="AG25" s="10">
        <v>300000</v>
      </c>
      <c r="AH25" s="11">
        <f>SUM(W25:AG25)</f>
        <v>705050</v>
      </c>
    </row>
    <row r="26" spans="1:34" ht="13.5" x14ac:dyDescent="0.25">
      <c r="A26" s="4" t="s">
        <v>65</v>
      </c>
      <c r="B26" s="65">
        <v>25</v>
      </c>
      <c r="C26" s="5" t="s">
        <v>377</v>
      </c>
      <c r="D26" s="5" t="s">
        <v>447</v>
      </c>
      <c r="E26" s="33" t="s">
        <v>359</v>
      </c>
      <c r="F26" s="12" t="s">
        <v>384</v>
      </c>
      <c r="G26" s="57" t="s">
        <v>254</v>
      </c>
      <c r="H26" s="16" t="s">
        <v>255</v>
      </c>
      <c r="I26" s="16" t="s">
        <v>256</v>
      </c>
      <c r="J26" s="16" t="s">
        <v>257</v>
      </c>
      <c r="K26" s="2">
        <v>1</v>
      </c>
      <c r="L26" s="2"/>
      <c r="M26" s="8"/>
      <c r="N26" s="9"/>
      <c r="O26" s="9">
        <f>SUM(P26:U26)</f>
        <v>200000</v>
      </c>
      <c r="P26" s="9">
        <v>200000</v>
      </c>
      <c r="Q26" s="9"/>
      <c r="R26" s="9"/>
      <c r="S26" s="9"/>
      <c r="T26" s="9"/>
      <c r="U26" s="9"/>
      <c r="V26" s="52">
        <f>IF(W26=0,0,MIN(P26,W26))</f>
        <v>200000</v>
      </c>
      <c r="W26" s="28">
        <f>Table1[[#This Row],[Cost Total]]</f>
        <v>200000</v>
      </c>
      <c r="X26" s="10"/>
      <c r="Y26" s="10"/>
      <c r="Z26" s="10"/>
      <c r="AA26" s="10"/>
      <c r="AB26" s="10"/>
      <c r="AC26" s="10"/>
      <c r="AD26" s="10"/>
      <c r="AE26" s="10"/>
      <c r="AF26" s="10"/>
      <c r="AG26" s="10"/>
      <c r="AH26" s="11">
        <f>SUM(W26:AG26)</f>
        <v>200000</v>
      </c>
    </row>
    <row r="27" spans="1:34" ht="13.5" x14ac:dyDescent="0.25">
      <c r="A27" s="4" t="s">
        <v>65</v>
      </c>
      <c r="B27" s="65">
        <v>26</v>
      </c>
      <c r="C27" s="5" t="s">
        <v>377</v>
      </c>
      <c r="D27" s="5" t="s">
        <v>447</v>
      </c>
      <c r="E27" s="33" t="s">
        <v>359</v>
      </c>
      <c r="F27" s="12" t="s">
        <v>385</v>
      </c>
      <c r="G27" s="5" t="s">
        <v>263</v>
      </c>
      <c r="H27" s="7" t="s">
        <v>264</v>
      </c>
      <c r="I27" s="7" t="s">
        <v>265</v>
      </c>
      <c r="J27" s="7" t="s">
        <v>266</v>
      </c>
      <c r="K27" s="2">
        <v>1</v>
      </c>
      <c r="L27" s="2"/>
      <c r="M27" s="8"/>
      <c r="N27" s="9"/>
      <c r="O27" s="9">
        <f>SUM(P27:U27)</f>
        <v>160000</v>
      </c>
      <c r="P27" s="9">
        <v>160000</v>
      </c>
      <c r="Q27" s="9"/>
      <c r="R27" s="9"/>
      <c r="S27" s="9"/>
      <c r="T27" s="9"/>
      <c r="U27" s="9"/>
      <c r="V27" s="52">
        <f>IF(W27=0,0,MIN(P27,W27))</f>
        <v>160000</v>
      </c>
      <c r="W27" s="28">
        <f>Table1[[#This Row],[Cost Total]]</f>
        <v>160000</v>
      </c>
      <c r="X27" s="10"/>
      <c r="Y27" s="10"/>
      <c r="Z27" s="10"/>
      <c r="AA27" s="10"/>
      <c r="AB27" s="10"/>
      <c r="AC27" s="10"/>
      <c r="AD27" s="10"/>
      <c r="AE27" s="10"/>
      <c r="AF27" s="10"/>
      <c r="AG27" s="10"/>
      <c r="AH27" s="11">
        <f>SUM(W27:AG27)</f>
        <v>160000</v>
      </c>
    </row>
    <row r="28" spans="1:34" ht="13.5" x14ac:dyDescent="0.25">
      <c r="A28" s="4" t="s">
        <v>65</v>
      </c>
      <c r="B28" s="65">
        <v>27</v>
      </c>
      <c r="C28" s="5" t="s">
        <v>377</v>
      </c>
      <c r="D28" s="5" t="s">
        <v>447</v>
      </c>
      <c r="E28" s="33" t="s">
        <v>359</v>
      </c>
      <c r="F28" s="12" t="s">
        <v>445</v>
      </c>
      <c r="G28" s="5" t="s">
        <v>268</v>
      </c>
      <c r="H28" s="7" t="s">
        <v>269</v>
      </c>
      <c r="I28" s="7" t="s">
        <v>270</v>
      </c>
      <c r="J28" s="7" t="s">
        <v>271</v>
      </c>
      <c r="K28" s="2">
        <v>1</v>
      </c>
      <c r="L28" s="2"/>
      <c r="M28" s="8"/>
      <c r="N28" s="9"/>
      <c r="O28" s="9">
        <f>SUM(P28:U28)</f>
        <v>5400000</v>
      </c>
      <c r="P28" s="9"/>
      <c r="Q28" s="9"/>
      <c r="R28" s="9"/>
      <c r="S28" s="9">
        <v>2700000</v>
      </c>
      <c r="T28" s="9">
        <v>2700000</v>
      </c>
      <c r="U28" s="9"/>
      <c r="V28" s="52">
        <f>IF(W28=0,0,MIN(P28,W28))</f>
        <v>0</v>
      </c>
      <c r="W28" s="28"/>
      <c r="X28" s="10"/>
      <c r="Y28" s="10"/>
      <c r="Z28" s="10"/>
      <c r="AA28" s="10"/>
      <c r="AB28" s="10"/>
      <c r="AC28" s="10"/>
      <c r="AD28" s="10"/>
      <c r="AE28" s="10"/>
      <c r="AF28" s="10">
        <f>Table1[[#This Row],[Cost Total]]</f>
        <v>5400000</v>
      </c>
      <c r="AG28" s="10"/>
      <c r="AH28" s="11">
        <f>SUM(W28:AG28)</f>
        <v>5400000</v>
      </c>
    </row>
    <row r="29" spans="1:34" ht="13.5" x14ac:dyDescent="0.25">
      <c r="A29" s="4" t="s">
        <v>65</v>
      </c>
      <c r="B29" s="65">
        <v>28</v>
      </c>
      <c r="C29" s="5" t="s">
        <v>377</v>
      </c>
      <c r="D29" s="5" t="s">
        <v>447</v>
      </c>
      <c r="E29" s="33" t="s">
        <v>359</v>
      </c>
      <c r="F29" s="12" t="s">
        <v>272</v>
      </c>
      <c r="G29" s="5" t="s">
        <v>268</v>
      </c>
      <c r="H29" s="7" t="s">
        <v>273</v>
      </c>
      <c r="I29" s="7" t="s">
        <v>274</v>
      </c>
      <c r="J29" s="7" t="s">
        <v>275</v>
      </c>
      <c r="K29" s="2">
        <v>1</v>
      </c>
      <c r="L29" s="2"/>
      <c r="M29" s="8"/>
      <c r="N29" s="9"/>
      <c r="O29" s="9">
        <v>18700000</v>
      </c>
      <c r="P29" s="9">
        <v>4600000</v>
      </c>
      <c r="Q29" s="9">
        <v>7050000</v>
      </c>
      <c r="R29" s="9">
        <v>7050000</v>
      </c>
      <c r="S29" s="9"/>
      <c r="T29" s="9"/>
      <c r="U29" s="9"/>
      <c r="V29" s="52">
        <f>IF(W29=0,0,MIN(P29,W29))</f>
        <v>0</v>
      </c>
      <c r="W29" s="28"/>
      <c r="X29" s="10"/>
      <c r="Y29" s="10"/>
      <c r="Z29" s="10"/>
      <c r="AA29" s="10"/>
      <c r="AB29" s="10"/>
      <c r="AC29" s="10"/>
      <c r="AD29" s="10"/>
      <c r="AE29" s="10"/>
      <c r="AF29" s="10">
        <f>O29</f>
        <v>18700000</v>
      </c>
      <c r="AG29" s="10"/>
      <c r="AH29" s="11">
        <f>SUM(W29:AG29)</f>
        <v>18700000</v>
      </c>
    </row>
    <row r="30" spans="1:34" ht="13.5" x14ac:dyDescent="0.25">
      <c r="A30" s="4" t="s">
        <v>65</v>
      </c>
      <c r="B30" s="65">
        <v>29</v>
      </c>
      <c r="C30" s="5" t="s">
        <v>377</v>
      </c>
      <c r="D30" s="5" t="s">
        <v>376</v>
      </c>
      <c r="E30" s="33" t="s">
        <v>359</v>
      </c>
      <c r="F30" s="12" t="s">
        <v>276</v>
      </c>
      <c r="G30" s="5" t="s">
        <v>277</v>
      </c>
      <c r="H30" s="7" t="s">
        <v>278</v>
      </c>
      <c r="I30" s="7" t="s">
        <v>229</v>
      </c>
      <c r="J30" s="7" t="s">
        <v>279</v>
      </c>
      <c r="K30" s="2">
        <v>2</v>
      </c>
      <c r="L30" s="2" t="s">
        <v>382</v>
      </c>
      <c r="M30" s="19"/>
      <c r="N30" s="9"/>
      <c r="O30" s="9">
        <f>SUM(P30:U30)</f>
        <v>300000</v>
      </c>
      <c r="P30" s="9"/>
      <c r="Q30" s="9">
        <v>300000</v>
      </c>
      <c r="R30" s="9"/>
      <c r="S30" s="9"/>
      <c r="T30" s="9"/>
      <c r="U30" s="9"/>
      <c r="V30" s="52">
        <f>IF(W30=0,0,MIN(P30,W30))</f>
        <v>300000</v>
      </c>
      <c r="W30" s="28">
        <f>O30</f>
        <v>300000</v>
      </c>
      <c r="X30" s="10"/>
      <c r="Y30" s="10"/>
      <c r="Z30" s="10"/>
      <c r="AA30" s="10"/>
      <c r="AB30" s="10"/>
      <c r="AC30" s="10"/>
      <c r="AD30" s="10"/>
      <c r="AE30" s="10"/>
      <c r="AF30" s="10"/>
      <c r="AG30" s="10"/>
      <c r="AH30" s="11">
        <f>SUM(W30:AG30)</f>
        <v>300000</v>
      </c>
    </row>
    <row r="31" spans="1:34" ht="13.5" x14ac:dyDescent="0.25">
      <c r="A31" s="4" t="s">
        <v>65</v>
      </c>
      <c r="B31" s="65">
        <v>30</v>
      </c>
      <c r="C31" s="5" t="s">
        <v>377</v>
      </c>
      <c r="D31" s="5" t="s">
        <v>379</v>
      </c>
      <c r="E31" s="33" t="s">
        <v>359</v>
      </c>
      <c r="F31" s="12" t="s">
        <v>280</v>
      </c>
      <c r="G31" s="5" t="s">
        <v>281</v>
      </c>
      <c r="H31" s="7" t="s">
        <v>282</v>
      </c>
      <c r="I31" s="7" t="s">
        <v>229</v>
      </c>
      <c r="J31" s="7" t="s">
        <v>392</v>
      </c>
      <c r="K31" s="2">
        <v>3</v>
      </c>
      <c r="L31" s="2"/>
      <c r="M31" s="8"/>
      <c r="N31" s="9"/>
      <c r="O31" s="9">
        <v>4500000</v>
      </c>
      <c r="P31" s="9">
        <f>Table1[[#This Row],[Funding Total]]</f>
        <v>4500000</v>
      </c>
      <c r="Q31" s="9"/>
      <c r="R31" s="9"/>
      <c r="S31" s="9"/>
      <c r="T31" s="9"/>
      <c r="U31" s="9"/>
      <c r="V31" s="52">
        <f>IF(W31=0,0,MIN(P31,W31))</f>
        <v>0</v>
      </c>
      <c r="W31" s="28"/>
      <c r="X31" s="10"/>
      <c r="Y31" s="20">
        <f>O31*0.2</f>
        <v>900000</v>
      </c>
      <c r="Z31" s="10"/>
      <c r="AA31" s="10"/>
      <c r="AB31" s="10"/>
      <c r="AC31" s="10"/>
      <c r="AD31" s="75"/>
      <c r="AE31" s="10"/>
      <c r="AF31" s="10"/>
      <c r="AG31" s="20">
        <f>O31*0.8</f>
        <v>3600000</v>
      </c>
      <c r="AH31" s="11">
        <f>SUM(W31:AG31)</f>
        <v>4500000</v>
      </c>
    </row>
    <row r="32" spans="1:34" ht="13.5" x14ac:dyDescent="0.25">
      <c r="A32" s="4" t="s">
        <v>65</v>
      </c>
      <c r="B32" s="65">
        <v>31</v>
      </c>
      <c r="C32" s="5" t="s">
        <v>377</v>
      </c>
      <c r="D32" s="5" t="s">
        <v>379</v>
      </c>
      <c r="E32" s="33" t="s">
        <v>359</v>
      </c>
      <c r="F32" s="12" t="s">
        <v>283</v>
      </c>
      <c r="G32" s="5" t="s">
        <v>284</v>
      </c>
      <c r="H32" s="7" t="s">
        <v>282</v>
      </c>
      <c r="I32" s="7" t="s">
        <v>229</v>
      </c>
      <c r="J32" s="7" t="s">
        <v>392</v>
      </c>
      <c r="K32" s="2">
        <v>3</v>
      </c>
      <c r="L32" s="2"/>
      <c r="M32" s="8"/>
      <c r="N32" s="9"/>
      <c r="O32" s="9">
        <v>1250000</v>
      </c>
      <c r="P32" s="9">
        <f>Table1[[#This Row],[Funding Total]]</f>
        <v>1250000</v>
      </c>
      <c r="Q32" s="9"/>
      <c r="R32" s="9"/>
      <c r="S32" s="9"/>
      <c r="T32" s="9"/>
      <c r="U32" s="9"/>
      <c r="V32" s="52">
        <f>IF(W32=0,0,MIN(P32,W32))</f>
        <v>0</v>
      </c>
      <c r="W32" s="28"/>
      <c r="X32" s="10"/>
      <c r="Y32" s="20">
        <f>O32*0.2</f>
        <v>250000</v>
      </c>
      <c r="Z32" s="10"/>
      <c r="AA32" s="10"/>
      <c r="AB32" s="10"/>
      <c r="AC32" s="10"/>
      <c r="AD32" s="75"/>
      <c r="AE32" s="21"/>
      <c r="AF32" s="21"/>
      <c r="AG32" s="20">
        <f>O32*0.8</f>
        <v>1000000</v>
      </c>
      <c r="AH32" s="11">
        <f>SUM(W32:AG32)</f>
        <v>1250000</v>
      </c>
    </row>
    <row r="33" spans="1:34" ht="13.5" x14ac:dyDescent="0.25">
      <c r="A33" s="4" t="s">
        <v>65</v>
      </c>
      <c r="B33" s="65">
        <v>32</v>
      </c>
      <c r="C33" s="5" t="s">
        <v>377</v>
      </c>
      <c r="D33" s="5" t="s">
        <v>376</v>
      </c>
      <c r="E33" s="33" t="s">
        <v>359</v>
      </c>
      <c r="F33" s="14" t="s">
        <v>444</v>
      </c>
      <c r="G33" s="5"/>
      <c r="H33" s="57" t="s">
        <v>286</v>
      </c>
      <c r="I33" s="57"/>
      <c r="J33" s="57" t="s">
        <v>360</v>
      </c>
      <c r="K33" s="2">
        <v>1</v>
      </c>
      <c r="L33" s="2" t="s">
        <v>382</v>
      </c>
      <c r="M33" s="8"/>
      <c r="N33" s="9"/>
      <c r="O33" s="9">
        <f>SUM(P33:U33)</f>
        <v>3000000</v>
      </c>
      <c r="P33" s="9">
        <v>250000</v>
      </c>
      <c r="Q33" s="9">
        <v>2750000</v>
      </c>
      <c r="R33" s="9"/>
      <c r="S33" s="9"/>
      <c r="T33" s="9"/>
      <c r="U33" s="9"/>
      <c r="V33" s="52">
        <f>IF(W33=0,0,MIN(P33,W33))</f>
        <v>250000</v>
      </c>
      <c r="W33" s="28">
        <v>3000000</v>
      </c>
      <c r="X33" s="1"/>
      <c r="Y33" s="10"/>
      <c r="Z33" s="10"/>
      <c r="AA33" s="10"/>
      <c r="AB33" s="10"/>
      <c r="AC33" s="10"/>
      <c r="AD33" s="10"/>
      <c r="AE33" s="10"/>
      <c r="AF33" s="10"/>
      <c r="AG33" s="10">
        <v>1800000</v>
      </c>
      <c r="AH33" s="11">
        <f>SUM(W33:AG33)</f>
        <v>4800000</v>
      </c>
    </row>
    <row r="34" spans="1:34" ht="13.5" x14ac:dyDescent="0.25">
      <c r="A34" s="4" t="s">
        <v>65</v>
      </c>
      <c r="B34" s="65">
        <v>33</v>
      </c>
      <c r="C34" s="5" t="s">
        <v>377</v>
      </c>
      <c r="D34" s="5" t="s">
        <v>447</v>
      </c>
      <c r="E34" s="33" t="s">
        <v>359</v>
      </c>
      <c r="F34" s="6" t="s">
        <v>313</v>
      </c>
      <c r="G34" s="5" t="s">
        <v>314</v>
      </c>
      <c r="H34" s="5" t="s">
        <v>315</v>
      </c>
      <c r="I34" s="5" t="s">
        <v>316</v>
      </c>
      <c r="J34" s="6"/>
      <c r="K34" s="2">
        <v>2</v>
      </c>
      <c r="L34" s="2"/>
      <c r="M34" s="8"/>
      <c r="N34" s="9"/>
      <c r="O34" s="9">
        <f>SUM(P34:U34)</f>
        <v>80000</v>
      </c>
      <c r="P34" s="9">
        <v>80000</v>
      </c>
      <c r="Q34" s="9"/>
      <c r="R34" s="9"/>
      <c r="S34" s="9"/>
      <c r="T34" s="9"/>
      <c r="U34" s="9"/>
      <c r="V34" s="52">
        <f>IF(W34=0,0,MIN(P34,W34))</f>
        <v>0</v>
      </c>
      <c r="W34" s="28"/>
      <c r="X34" s="10"/>
      <c r="Y34" s="10"/>
      <c r="Z34" s="10"/>
      <c r="AA34" s="10"/>
      <c r="AB34" s="10"/>
      <c r="AC34" s="10">
        <f>O34</f>
        <v>80000</v>
      </c>
      <c r="AD34" s="10"/>
      <c r="AE34" s="10"/>
      <c r="AF34" s="10"/>
      <c r="AG34" s="10"/>
      <c r="AH34" s="11">
        <f>SUM(W34:AG34)</f>
        <v>80000</v>
      </c>
    </row>
    <row r="35" spans="1:34" ht="13.5" x14ac:dyDescent="0.25">
      <c r="A35" s="4" t="s">
        <v>29</v>
      </c>
      <c r="B35" s="65">
        <v>34</v>
      </c>
      <c r="C35" s="5" t="s">
        <v>377</v>
      </c>
      <c r="D35" s="5" t="s">
        <v>447</v>
      </c>
      <c r="E35" s="33" t="s">
        <v>375</v>
      </c>
      <c r="F35" s="6" t="s">
        <v>30</v>
      </c>
      <c r="G35" s="5" t="s">
        <v>31</v>
      </c>
      <c r="H35" s="7" t="s">
        <v>32</v>
      </c>
      <c r="I35" s="7" t="s">
        <v>33</v>
      </c>
      <c r="J35" s="7" t="s">
        <v>34</v>
      </c>
      <c r="K35" s="2">
        <v>2</v>
      </c>
      <c r="L35" s="2"/>
      <c r="M35" s="8"/>
      <c r="N35" s="8"/>
      <c r="O35" s="9">
        <f>SUM(Q35:U35)</f>
        <v>50000</v>
      </c>
      <c r="P35" s="9"/>
      <c r="Q35" s="9">
        <v>50000</v>
      </c>
      <c r="R35" s="9"/>
      <c r="S35" s="9"/>
      <c r="T35" s="9"/>
      <c r="U35" s="9"/>
      <c r="V35" s="52">
        <f>IF(W35=0,0,MIN(Q35,W35))</f>
        <v>0</v>
      </c>
      <c r="W35" s="36"/>
      <c r="X35" s="10">
        <f>O35</f>
        <v>50000</v>
      </c>
      <c r="Y35" s="10"/>
      <c r="Z35" s="10"/>
      <c r="AA35" s="10"/>
      <c r="AB35" s="10"/>
      <c r="AC35" s="10"/>
      <c r="AD35" s="10"/>
      <c r="AE35" s="10"/>
      <c r="AF35" s="10"/>
      <c r="AG35" s="10"/>
      <c r="AH35" s="11">
        <f>SUM(X35:AG35)</f>
        <v>50000</v>
      </c>
    </row>
    <row r="36" spans="1:34" ht="13.5" x14ac:dyDescent="0.25">
      <c r="A36" s="4" t="s">
        <v>29</v>
      </c>
      <c r="B36" s="65">
        <v>35</v>
      </c>
      <c r="C36" s="5" t="s">
        <v>377</v>
      </c>
      <c r="D36" s="5" t="s">
        <v>447</v>
      </c>
      <c r="E36" s="33" t="s">
        <v>375</v>
      </c>
      <c r="F36" s="6" t="s">
        <v>35</v>
      </c>
      <c r="G36" s="5" t="s">
        <v>36</v>
      </c>
      <c r="H36" s="7" t="s">
        <v>37</v>
      </c>
      <c r="I36" s="7" t="s">
        <v>38</v>
      </c>
      <c r="J36" s="7" t="s">
        <v>39</v>
      </c>
      <c r="K36" s="2">
        <v>2</v>
      </c>
      <c r="L36" s="2"/>
      <c r="M36" s="8"/>
      <c r="N36" s="8"/>
      <c r="O36" s="9">
        <f>SUM(Q36:U36)</f>
        <v>56550</v>
      </c>
      <c r="P36" s="9"/>
      <c r="Q36" s="9">
        <f>27500+4550+24500</f>
        <v>56550</v>
      </c>
      <c r="R36" s="9"/>
      <c r="S36" s="9"/>
      <c r="T36" s="9"/>
      <c r="U36" s="9"/>
      <c r="V36" s="52">
        <f>IF(W36=0,0,MIN(Q36,W36))</f>
        <v>0</v>
      </c>
      <c r="W36" s="36"/>
      <c r="X36" s="10">
        <f>O36</f>
        <v>56550</v>
      </c>
      <c r="Y36" s="10"/>
      <c r="Z36" s="10"/>
      <c r="AA36" s="10"/>
      <c r="AB36" s="10"/>
      <c r="AC36" s="10"/>
      <c r="AD36" s="10"/>
      <c r="AE36" s="10"/>
      <c r="AF36" s="10"/>
      <c r="AG36" s="10"/>
      <c r="AH36" s="11">
        <f>SUM(X36:AG36)</f>
        <v>56550</v>
      </c>
    </row>
    <row r="37" spans="1:34" ht="13.5" x14ac:dyDescent="0.25">
      <c r="A37" s="4" t="s">
        <v>29</v>
      </c>
      <c r="B37" s="65">
        <v>36</v>
      </c>
      <c r="C37" s="5" t="s">
        <v>377</v>
      </c>
      <c r="D37" s="5" t="s">
        <v>447</v>
      </c>
      <c r="E37" s="33" t="s">
        <v>375</v>
      </c>
      <c r="F37" s="6" t="s">
        <v>40</v>
      </c>
      <c r="G37" s="5" t="s">
        <v>41</v>
      </c>
      <c r="H37" s="7" t="s">
        <v>42</v>
      </c>
      <c r="I37" s="7" t="s">
        <v>43</v>
      </c>
      <c r="J37" s="7" t="s">
        <v>44</v>
      </c>
      <c r="K37" s="2">
        <v>2</v>
      </c>
      <c r="L37" s="2"/>
      <c r="M37" s="8"/>
      <c r="N37" s="8"/>
      <c r="O37" s="9">
        <f>SUM(P37:U37)</f>
        <v>21980</v>
      </c>
      <c r="P37" s="9">
        <v>21980</v>
      </c>
      <c r="Q37" s="9"/>
      <c r="R37" s="9"/>
      <c r="S37" s="9"/>
      <c r="T37" s="9"/>
      <c r="U37" s="9"/>
      <c r="V37" s="52">
        <f>IF(W37=0,0,MIN(P37,W37))</f>
        <v>0</v>
      </c>
      <c r="W37" s="28"/>
      <c r="X37" s="10">
        <f>Table1[[#This Row],[FY23]]</f>
        <v>21980</v>
      </c>
      <c r="Y37" s="10"/>
      <c r="Z37" s="10"/>
      <c r="AA37" s="10"/>
      <c r="AB37" s="10"/>
      <c r="AC37" s="10"/>
      <c r="AD37" s="10"/>
      <c r="AE37" s="10"/>
      <c r="AF37" s="10"/>
      <c r="AG37" s="10"/>
      <c r="AH37" s="11">
        <f>SUM(W37:AG37)</f>
        <v>21980</v>
      </c>
    </row>
    <row r="38" spans="1:34" ht="13.5" x14ac:dyDescent="0.25">
      <c r="A38" s="4" t="s">
        <v>29</v>
      </c>
      <c r="B38" s="65">
        <v>37</v>
      </c>
      <c r="C38" s="5" t="s">
        <v>377</v>
      </c>
      <c r="D38" s="5" t="s">
        <v>447</v>
      </c>
      <c r="E38" s="33" t="s">
        <v>375</v>
      </c>
      <c r="F38" s="6" t="s">
        <v>45</v>
      </c>
      <c r="G38" s="5" t="s">
        <v>46</v>
      </c>
      <c r="H38" s="7" t="s">
        <v>47</v>
      </c>
      <c r="I38" s="7" t="s">
        <v>48</v>
      </c>
      <c r="J38" s="7" t="s">
        <v>49</v>
      </c>
      <c r="K38" s="2">
        <v>2</v>
      </c>
      <c r="L38" s="2"/>
      <c r="M38" s="8"/>
      <c r="N38" s="8"/>
      <c r="O38" s="9">
        <f>SUM(Q38:U38)</f>
        <v>120000</v>
      </c>
      <c r="P38" s="9"/>
      <c r="Q38" s="9">
        <v>120000</v>
      </c>
      <c r="R38" s="9"/>
      <c r="S38" s="9"/>
      <c r="T38" s="9"/>
      <c r="U38" s="9"/>
      <c r="V38" s="55">
        <f>IF(W38=0,0,MIN(Q38,W38))</f>
        <v>0</v>
      </c>
      <c r="W38" s="35"/>
      <c r="X38" s="10">
        <f>O38</f>
        <v>120000</v>
      </c>
      <c r="Y38" s="10"/>
      <c r="Z38" s="10"/>
      <c r="AA38" s="10"/>
      <c r="AB38" s="10"/>
      <c r="AC38" s="10"/>
      <c r="AD38" s="10"/>
      <c r="AE38" s="10"/>
      <c r="AF38" s="10"/>
      <c r="AG38" s="10"/>
      <c r="AH38" s="11">
        <f>SUM(X38:AG38)</f>
        <v>120000</v>
      </c>
    </row>
    <row r="39" spans="1:34" ht="13.5" x14ac:dyDescent="0.25">
      <c r="A39" s="4" t="s">
        <v>29</v>
      </c>
      <c r="B39" s="65">
        <v>38</v>
      </c>
      <c r="C39" s="5" t="s">
        <v>377</v>
      </c>
      <c r="D39" s="5" t="s">
        <v>447</v>
      </c>
      <c r="E39" s="33" t="s">
        <v>375</v>
      </c>
      <c r="F39" s="6" t="s">
        <v>50</v>
      </c>
      <c r="G39" s="5" t="s">
        <v>51</v>
      </c>
      <c r="H39" s="7" t="s">
        <v>52</v>
      </c>
      <c r="I39" s="7" t="s">
        <v>53</v>
      </c>
      <c r="J39" s="7" t="s">
        <v>54</v>
      </c>
      <c r="K39" s="2">
        <v>2</v>
      </c>
      <c r="L39" s="2"/>
      <c r="M39" s="8"/>
      <c r="N39" s="8"/>
      <c r="O39" s="9">
        <f>SUM(Q39:U39)</f>
        <v>9700</v>
      </c>
      <c r="P39" s="9"/>
      <c r="Q39" s="9">
        <v>9700</v>
      </c>
      <c r="R39" s="9"/>
      <c r="S39" s="9"/>
      <c r="T39" s="9"/>
      <c r="U39" s="9"/>
      <c r="V39" s="54">
        <f>IF(W39=0,0,MIN(Q39,W39))</f>
        <v>0</v>
      </c>
      <c r="W39" s="36"/>
      <c r="X39" s="28">
        <f>O39</f>
        <v>9700</v>
      </c>
      <c r="Y39" s="10"/>
      <c r="Z39" s="10"/>
      <c r="AA39" s="10"/>
      <c r="AB39" s="10"/>
      <c r="AC39" s="10"/>
      <c r="AD39" s="10"/>
      <c r="AE39" s="10"/>
      <c r="AF39" s="10"/>
      <c r="AG39" s="10"/>
      <c r="AH39" s="11">
        <f>SUM(X39:AG39)</f>
        <v>9700</v>
      </c>
    </row>
    <row r="40" spans="1:34" ht="13.5" x14ac:dyDescent="0.25">
      <c r="A40" s="4" t="s">
        <v>65</v>
      </c>
      <c r="B40" s="65">
        <v>39</v>
      </c>
      <c r="C40" s="5" t="s">
        <v>377</v>
      </c>
      <c r="D40" s="5" t="s">
        <v>447</v>
      </c>
      <c r="E40" s="33" t="s">
        <v>375</v>
      </c>
      <c r="F40" s="6" t="s">
        <v>66</v>
      </c>
      <c r="G40" s="5" t="s">
        <v>67</v>
      </c>
      <c r="H40" s="7" t="s">
        <v>68</v>
      </c>
      <c r="I40" s="7" t="s">
        <v>69</v>
      </c>
      <c r="J40" s="7" t="s">
        <v>70</v>
      </c>
      <c r="K40" s="2">
        <v>1</v>
      </c>
      <c r="L40" s="2"/>
      <c r="M40" s="8"/>
      <c r="N40" s="8"/>
      <c r="O40" s="9">
        <f>SUM(P40:U40)</f>
        <v>354000</v>
      </c>
      <c r="P40" s="9">
        <v>59000</v>
      </c>
      <c r="Q40" s="9">
        <v>59000</v>
      </c>
      <c r="R40" s="9">
        <v>59000</v>
      </c>
      <c r="S40" s="9">
        <v>59000</v>
      </c>
      <c r="T40" s="9">
        <v>59000</v>
      </c>
      <c r="U40" s="9">
        <v>59000</v>
      </c>
      <c r="V40" s="52">
        <f>IF(W40=0,0,MIN(P40,W40))</f>
        <v>59000</v>
      </c>
      <c r="W40" s="28">
        <f>O40</f>
        <v>354000</v>
      </c>
      <c r="X40" s="10"/>
      <c r="Y40" s="10"/>
      <c r="Z40" s="10"/>
      <c r="AA40" s="10"/>
      <c r="AB40" s="10"/>
      <c r="AC40" s="10"/>
      <c r="AD40" s="10"/>
      <c r="AE40" s="10"/>
      <c r="AF40" s="10"/>
      <c r="AG40" s="10"/>
      <c r="AH40" s="11">
        <f>SUM(W40:AG40)</f>
        <v>354000</v>
      </c>
    </row>
    <row r="41" spans="1:34" ht="13.5" x14ac:dyDescent="0.25">
      <c r="A41" s="4" t="s">
        <v>76</v>
      </c>
      <c r="B41" s="65">
        <v>40</v>
      </c>
      <c r="C41" s="5" t="s">
        <v>377</v>
      </c>
      <c r="D41" s="5" t="s">
        <v>447</v>
      </c>
      <c r="E41" s="33" t="s">
        <v>375</v>
      </c>
      <c r="F41" s="6" t="s">
        <v>85</v>
      </c>
      <c r="G41" s="5" t="s">
        <v>86</v>
      </c>
      <c r="H41" s="7" t="s">
        <v>87</v>
      </c>
      <c r="I41" s="7" t="s">
        <v>88</v>
      </c>
      <c r="J41" s="6"/>
      <c r="K41" s="2">
        <v>2</v>
      </c>
      <c r="L41" s="2"/>
      <c r="M41" s="8"/>
      <c r="N41" s="8"/>
      <c r="O41" s="9">
        <f>SUM(P41:U41)</f>
        <v>0</v>
      </c>
      <c r="P41" s="9" t="s">
        <v>89</v>
      </c>
      <c r="Q41" s="9" t="s">
        <v>89</v>
      </c>
      <c r="R41" s="9" t="s">
        <v>89</v>
      </c>
      <c r="S41" s="9" t="s">
        <v>89</v>
      </c>
      <c r="T41" s="9" t="s">
        <v>89</v>
      </c>
      <c r="U41" s="9" t="s">
        <v>89</v>
      </c>
      <c r="V41" s="52">
        <f>IF(W41=0,0,MIN(P41,W41))</f>
        <v>0</v>
      </c>
      <c r="W41" s="28">
        <f>O41</f>
        <v>0</v>
      </c>
      <c r="X41" s="10"/>
      <c r="Y41" s="10"/>
      <c r="Z41" s="10"/>
      <c r="AA41" s="10"/>
      <c r="AB41" s="10"/>
      <c r="AC41" s="10"/>
      <c r="AD41" s="10"/>
      <c r="AE41" s="10"/>
      <c r="AF41" s="10"/>
      <c r="AG41" s="10"/>
      <c r="AH41" s="11">
        <f>SUM(W41:AG41)</f>
        <v>0</v>
      </c>
    </row>
    <row r="42" spans="1:34" ht="13.5" x14ac:dyDescent="0.25">
      <c r="A42" s="4" t="s">
        <v>65</v>
      </c>
      <c r="B42" s="65">
        <v>41</v>
      </c>
      <c r="C42" s="5" t="s">
        <v>377</v>
      </c>
      <c r="D42" s="5" t="s">
        <v>447</v>
      </c>
      <c r="E42" s="33" t="s">
        <v>375</v>
      </c>
      <c r="F42" s="6" t="s">
        <v>114</v>
      </c>
      <c r="G42" s="5" t="s">
        <v>115</v>
      </c>
      <c r="H42" s="7" t="s">
        <v>116</v>
      </c>
      <c r="I42" s="7" t="s">
        <v>117</v>
      </c>
      <c r="J42" s="7" t="s">
        <v>118</v>
      </c>
      <c r="K42" s="2">
        <v>2</v>
      </c>
      <c r="L42" s="2"/>
      <c r="M42" s="8"/>
      <c r="N42" s="8"/>
      <c r="O42" s="9">
        <f>SUM(P42:U42)</f>
        <v>900000</v>
      </c>
      <c r="P42" s="9">
        <v>150000</v>
      </c>
      <c r="Q42" s="9">
        <v>150000</v>
      </c>
      <c r="R42" s="9">
        <v>150000</v>
      </c>
      <c r="S42" s="9">
        <v>150000</v>
      </c>
      <c r="T42" s="9">
        <v>150000</v>
      </c>
      <c r="U42" s="9">
        <v>150000</v>
      </c>
      <c r="V42" s="52">
        <f>IF(W42=0,0,MIN(P42,W42))</f>
        <v>150000</v>
      </c>
      <c r="W42" s="28">
        <f>O42</f>
        <v>900000</v>
      </c>
      <c r="X42" s="10"/>
      <c r="Y42" s="10"/>
      <c r="Z42" s="10"/>
      <c r="AA42" s="10"/>
      <c r="AB42" s="10"/>
      <c r="AC42" s="10"/>
      <c r="AD42" s="10"/>
      <c r="AE42" s="10"/>
      <c r="AF42" s="10"/>
      <c r="AG42" s="10"/>
      <c r="AH42" s="11">
        <f>SUM(W42:AG42)</f>
        <v>900000</v>
      </c>
    </row>
    <row r="43" spans="1:34" ht="13.5" x14ac:dyDescent="0.25">
      <c r="A43" s="4" t="s">
        <v>65</v>
      </c>
      <c r="B43" s="65">
        <v>42</v>
      </c>
      <c r="C43" s="5" t="s">
        <v>377</v>
      </c>
      <c r="D43" s="5" t="s">
        <v>447</v>
      </c>
      <c r="E43" s="33" t="s">
        <v>375</v>
      </c>
      <c r="F43" s="6" t="s">
        <v>119</v>
      </c>
      <c r="G43" s="5" t="s">
        <v>120</v>
      </c>
      <c r="H43" s="7" t="s">
        <v>121</v>
      </c>
      <c r="I43" s="7" t="s">
        <v>122</v>
      </c>
      <c r="J43" s="7" t="s">
        <v>123</v>
      </c>
      <c r="K43" s="2">
        <v>2</v>
      </c>
      <c r="L43" s="2"/>
      <c r="M43" s="8"/>
      <c r="N43" s="8"/>
      <c r="O43" s="9">
        <f>SUM(P43:U43)</f>
        <v>234000</v>
      </c>
      <c r="P43" s="9">
        <v>234000</v>
      </c>
      <c r="Q43" s="9"/>
      <c r="R43" s="9"/>
      <c r="S43" s="9"/>
      <c r="T43" s="9"/>
      <c r="U43" s="9"/>
      <c r="V43" s="52">
        <f>IF(W43=0,0,MIN(P43,W43))</f>
        <v>0</v>
      </c>
      <c r="W43" s="28"/>
      <c r="X43" s="10"/>
      <c r="Y43" s="10"/>
      <c r="Z43" s="10"/>
      <c r="AA43" s="10"/>
      <c r="AB43" s="10">
        <f>O43</f>
        <v>234000</v>
      </c>
      <c r="AC43" s="10"/>
      <c r="AD43" s="10"/>
      <c r="AE43" s="10"/>
      <c r="AF43" s="10"/>
      <c r="AG43" s="10"/>
      <c r="AH43" s="11">
        <f>SUM(W43:AG43)</f>
        <v>234000</v>
      </c>
    </row>
    <row r="44" spans="1:34" ht="13.5" x14ac:dyDescent="0.25">
      <c r="A44" s="4" t="s">
        <v>65</v>
      </c>
      <c r="B44" s="65">
        <v>43</v>
      </c>
      <c r="C44" s="5" t="s">
        <v>377</v>
      </c>
      <c r="D44" s="5" t="s">
        <v>379</v>
      </c>
      <c r="E44" s="33" t="s">
        <v>375</v>
      </c>
      <c r="F44" s="6" t="s">
        <v>124</v>
      </c>
      <c r="G44" s="57" t="s">
        <v>125</v>
      </c>
      <c r="H44" s="16" t="s">
        <v>126</v>
      </c>
      <c r="I44" s="16" t="s">
        <v>127</v>
      </c>
      <c r="J44" s="16" t="s">
        <v>128</v>
      </c>
      <c r="K44" s="2">
        <v>2</v>
      </c>
      <c r="L44" s="2"/>
      <c r="M44" s="8"/>
      <c r="N44" s="8"/>
      <c r="O44" s="9">
        <f>SUM(P44:U44)</f>
        <v>330000</v>
      </c>
      <c r="P44" s="9">
        <v>55000</v>
      </c>
      <c r="Q44" s="9">
        <v>55000</v>
      </c>
      <c r="R44" s="9">
        <v>55000</v>
      </c>
      <c r="S44" s="9">
        <v>55000</v>
      </c>
      <c r="T44" s="9">
        <v>55000</v>
      </c>
      <c r="U44" s="9">
        <v>55000</v>
      </c>
      <c r="V44" s="52">
        <f>IF(W44=0,0,MIN(P44,W44))</f>
        <v>55000</v>
      </c>
      <c r="W44" s="28">
        <f>O44</f>
        <v>330000</v>
      </c>
      <c r="X44" s="10"/>
      <c r="Y44" s="10"/>
      <c r="Z44" s="10"/>
      <c r="AA44" s="10"/>
      <c r="AB44" s="10"/>
      <c r="AC44" s="10"/>
      <c r="AD44" s="10"/>
      <c r="AE44" s="10"/>
      <c r="AF44" s="10"/>
      <c r="AG44" s="10"/>
      <c r="AH44" s="11">
        <f>SUM(W44:AG44)</f>
        <v>330000</v>
      </c>
    </row>
    <row r="45" spans="1:34" ht="13.5" x14ac:dyDescent="0.25">
      <c r="A45" s="4" t="s">
        <v>65</v>
      </c>
      <c r="B45" s="65">
        <v>44</v>
      </c>
      <c r="C45" s="5" t="s">
        <v>377</v>
      </c>
      <c r="D45" s="5" t="s">
        <v>447</v>
      </c>
      <c r="E45" s="33" t="s">
        <v>375</v>
      </c>
      <c r="F45" s="6" t="s">
        <v>129</v>
      </c>
      <c r="G45" s="57" t="s">
        <v>130</v>
      </c>
      <c r="H45" s="16" t="s">
        <v>131</v>
      </c>
      <c r="I45" s="16" t="s">
        <v>132</v>
      </c>
      <c r="J45" s="16" t="s">
        <v>133</v>
      </c>
      <c r="K45" s="2">
        <v>2</v>
      </c>
      <c r="L45" s="2"/>
      <c r="M45" s="8"/>
      <c r="N45" s="8"/>
      <c r="O45" s="9">
        <f>SUM(P45:U45)</f>
        <v>480000</v>
      </c>
      <c r="P45" s="9">
        <v>80000</v>
      </c>
      <c r="Q45" s="9">
        <v>80000</v>
      </c>
      <c r="R45" s="9">
        <v>80000</v>
      </c>
      <c r="S45" s="9">
        <v>80000</v>
      </c>
      <c r="T45" s="9">
        <v>80000</v>
      </c>
      <c r="U45" s="9">
        <v>80000</v>
      </c>
      <c r="V45" s="52">
        <f>IF(W45=0,0,MIN(P45,W45))</f>
        <v>80000</v>
      </c>
      <c r="W45" s="28">
        <f>O45</f>
        <v>480000</v>
      </c>
      <c r="X45" s="10"/>
      <c r="Y45" s="10"/>
      <c r="Z45" s="10"/>
      <c r="AA45" s="10"/>
      <c r="AB45" s="10"/>
      <c r="AC45" s="10"/>
      <c r="AD45" s="10"/>
      <c r="AE45" s="10"/>
      <c r="AF45" s="10"/>
      <c r="AG45" s="10"/>
      <c r="AH45" s="11">
        <f>SUM(W45:AG45)</f>
        <v>480000</v>
      </c>
    </row>
    <row r="46" spans="1:34" ht="13.5" x14ac:dyDescent="0.25">
      <c r="A46" s="4" t="s">
        <v>65</v>
      </c>
      <c r="B46" s="65">
        <v>45</v>
      </c>
      <c r="C46" s="5" t="s">
        <v>377</v>
      </c>
      <c r="D46" s="5" t="s">
        <v>447</v>
      </c>
      <c r="E46" s="33" t="s">
        <v>375</v>
      </c>
      <c r="F46" s="6" t="s">
        <v>134</v>
      </c>
      <c r="G46" s="57" t="s">
        <v>135</v>
      </c>
      <c r="H46" s="16" t="s">
        <v>136</v>
      </c>
      <c r="I46" s="16" t="s">
        <v>137</v>
      </c>
      <c r="J46" s="16" t="s">
        <v>138</v>
      </c>
      <c r="K46" s="2">
        <v>2</v>
      </c>
      <c r="L46" s="2"/>
      <c r="M46" s="8"/>
      <c r="N46" s="8"/>
      <c r="O46" s="9">
        <f>SUM(P46:U46)</f>
        <v>322731.36</v>
      </c>
      <c r="P46" s="9">
        <v>53788.56</v>
      </c>
      <c r="Q46" s="9">
        <v>53788.56</v>
      </c>
      <c r="R46" s="9">
        <v>53788.56</v>
      </c>
      <c r="S46" s="9">
        <v>53788.56</v>
      </c>
      <c r="T46" s="9">
        <v>53788.56</v>
      </c>
      <c r="U46" s="9">
        <v>53788.56</v>
      </c>
      <c r="V46" s="52">
        <f>IF(W46=0,0,MIN(P46,W46))</f>
        <v>53788.56</v>
      </c>
      <c r="W46" s="28">
        <f>O46</f>
        <v>322731.36</v>
      </c>
      <c r="X46" s="10"/>
      <c r="Y46" s="10"/>
      <c r="Z46" s="10"/>
      <c r="AA46" s="10"/>
      <c r="AB46" s="10"/>
      <c r="AC46" s="10"/>
      <c r="AD46" s="10"/>
      <c r="AE46" s="10"/>
      <c r="AF46" s="10"/>
      <c r="AG46" s="10"/>
      <c r="AH46" s="11">
        <f>SUM(W46:AG46)</f>
        <v>322731.36</v>
      </c>
    </row>
    <row r="47" spans="1:34" ht="13.5" x14ac:dyDescent="0.25">
      <c r="A47" s="4" t="s">
        <v>65</v>
      </c>
      <c r="B47" s="65">
        <v>46</v>
      </c>
      <c r="C47" s="5" t="s">
        <v>377</v>
      </c>
      <c r="D47" s="5" t="s">
        <v>447</v>
      </c>
      <c r="E47" s="33" t="s">
        <v>375</v>
      </c>
      <c r="F47" s="6" t="s">
        <v>143</v>
      </c>
      <c r="G47" s="57" t="s">
        <v>144</v>
      </c>
      <c r="H47" s="16" t="s">
        <v>145</v>
      </c>
      <c r="I47" s="16" t="s">
        <v>146</v>
      </c>
      <c r="J47" s="16" t="s">
        <v>147</v>
      </c>
      <c r="K47" s="2">
        <v>2</v>
      </c>
      <c r="L47" s="2"/>
      <c r="M47" s="8"/>
      <c r="N47" s="8"/>
      <c r="O47" s="9">
        <f>SUM(P47:U47)</f>
        <v>510000</v>
      </c>
      <c r="P47" s="9">
        <v>85000</v>
      </c>
      <c r="Q47" s="9">
        <v>85000</v>
      </c>
      <c r="R47" s="9">
        <v>85000</v>
      </c>
      <c r="S47" s="9">
        <v>85000</v>
      </c>
      <c r="T47" s="9">
        <v>85000</v>
      </c>
      <c r="U47" s="9">
        <v>85000</v>
      </c>
      <c r="V47" s="52">
        <f>IF(W47=0,0,MIN(P47,W47))</f>
        <v>85000</v>
      </c>
      <c r="W47" s="28">
        <f>O47</f>
        <v>510000</v>
      </c>
      <c r="X47" s="10"/>
      <c r="Y47" s="10"/>
      <c r="Z47" s="10"/>
      <c r="AA47" s="10"/>
      <c r="AB47" s="10"/>
      <c r="AC47" s="10"/>
      <c r="AD47" s="10"/>
      <c r="AE47" s="10"/>
      <c r="AF47" s="10"/>
      <c r="AG47" s="10"/>
      <c r="AH47" s="11">
        <f>SUM(W47:AG47)</f>
        <v>510000</v>
      </c>
    </row>
    <row r="48" spans="1:34" ht="13.5" x14ac:dyDescent="0.25">
      <c r="A48" s="4" t="s">
        <v>65</v>
      </c>
      <c r="B48" s="65">
        <v>47</v>
      </c>
      <c r="C48" s="5" t="s">
        <v>377</v>
      </c>
      <c r="D48" s="5" t="s">
        <v>447</v>
      </c>
      <c r="E48" s="33" t="s">
        <v>375</v>
      </c>
      <c r="F48" s="6" t="s">
        <v>148</v>
      </c>
      <c r="G48" s="57" t="s">
        <v>149</v>
      </c>
      <c r="H48" s="16" t="s">
        <v>150</v>
      </c>
      <c r="I48" s="16" t="s">
        <v>151</v>
      </c>
      <c r="J48" s="16" t="s">
        <v>152</v>
      </c>
      <c r="K48" s="2">
        <v>2</v>
      </c>
      <c r="L48" s="2"/>
      <c r="M48" s="8"/>
      <c r="N48" s="8"/>
      <c r="O48" s="9">
        <f>SUM(P48:U48)</f>
        <v>510000</v>
      </c>
      <c r="P48" s="9">
        <v>85000</v>
      </c>
      <c r="Q48" s="9">
        <v>85000</v>
      </c>
      <c r="R48" s="9">
        <v>85000</v>
      </c>
      <c r="S48" s="9">
        <v>85000</v>
      </c>
      <c r="T48" s="9">
        <v>85000</v>
      </c>
      <c r="U48" s="9">
        <v>85000</v>
      </c>
      <c r="V48" s="52">
        <f>IF(W48=0,0,MIN(P48,W48))</f>
        <v>85000</v>
      </c>
      <c r="W48" s="28">
        <f>O48</f>
        <v>510000</v>
      </c>
      <c r="X48" s="10"/>
      <c r="Y48" s="10"/>
      <c r="Z48" s="10"/>
      <c r="AA48" s="10"/>
      <c r="AB48" s="10"/>
      <c r="AC48" s="10"/>
      <c r="AD48" s="10"/>
      <c r="AE48" s="10"/>
      <c r="AF48" s="10"/>
      <c r="AG48" s="10"/>
      <c r="AH48" s="11">
        <f>SUM(W48:AG48)</f>
        <v>510000</v>
      </c>
    </row>
    <row r="49" spans="1:34" ht="13.5" x14ac:dyDescent="0.25">
      <c r="A49" s="4" t="s">
        <v>65</v>
      </c>
      <c r="B49" s="65">
        <v>48</v>
      </c>
      <c r="C49" s="5" t="s">
        <v>377</v>
      </c>
      <c r="D49" s="5" t="s">
        <v>447</v>
      </c>
      <c r="E49" s="33" t="s">
        <v>375</v>
      </c>
      <c r="F49" s="12" t="s">
        <v>187</v>
      </c>
      <c r="G49" s="57" t="s">
        <v>188</v>
      </c>
      <c r="H49" s="16" t="s">
        <v>189</v>
      </c>
      <c r="I49" s="16" t="s">
        <v>190</v>
      </c>
      <c r="J49" s="16" t="s">
        <v>191</v>
      </c>
      <c r="K49" s="2">
        <v>2</v>
      </c>
      <c r="L49" s="2"/>
      <c r="M49" s="8"/>
      <c r="N49" s="8"/>
      <c r="O49" s="9">
        <f>SUM(P49:U49)</f>
        <v>510000</v>
      </c>
      <c r="P49" s="9">
        <v>85000</v>
      </c>
      <c r="Q49" s="9">
        <v>85000</v>
      </c>
      <c r="R49" s="9">
        <v>85000</v>
      </c>
      <c r="S49" s="9">
        <v>85000</v>
      </c>
      <c r="T49" s="9">
        <v>85000</v>
      </c>
      <c r="U49" s="9">
        <v>85000</v>
      </c>
      <c r="V49" s="52">
        <f>IF(W49=0,0,MIN(P49,W49))</f>
        <v>0</v>
      </c>
      <c r="W49" s="28"/>
      <c r="X49" s="10"/>
      <c r="Y49" s="10"/>
      <c r="Z49" s="10"/>
      <c r="AA49" s="10"/>
      <c r="AB49" s="10">
        <f>O49</f>
        <v>510000</v>
      </c>
      <c r="AC49" s="10"/>
      <c r="AD49" s="10"/>
      <c r="AE49" s="10"/>
      <c r="AF49" s="10"/>
      <c r="AG49" s="10"/>
      <c r="AH49" s="11">
        <f>SUM(W49:AG49)</f>
        <v>510000</v>
      </c>
    </row>
    <row r="50" spans="1:34" ht="13.5" x14ac:dyDescent="0.25">
      <c r="A50" s="4" t="s">
        <v>65</v>
      </c>
      <c r="B50" s="65">
        <v>49</v>
      </c>
      <c r="C50" s="5" t="s">
        <v>377</v>
      </c>
      <c r="D50" s="5" t="s">
        <v>447</v>
      </c>
      <c r="E50" s="33" t="s">
        <v>375</v>
      </c>
      <c r="F50" s="12" t="s">
        <v>197</v>
      </c>
      <c r="G50" s="57" t="s">
        <v>198</v>
      </c>
      <c r="H50" s="16" t="s">
        <v>199</v>
      </c>
      <c r="I50" s="16" t="s">
        <v>200</v>
      </c>
      <c r="J50" s="16" t="s">
        <v>201</v>
      </c>
      <c r="K50" s="2">
        <v>2</v>
      </c>
      <c r="L50" s="2"/>
      <c r="M50" s="8"/>
      <c r="N50" s="8"/>
      <c r="O50" s="9">
        <f>SUM(P50:U50)</f>
        <v>1500000</v>
      </c>
      <c r="P50" s="9">
        <v>250000</v>
      </c>
      <c r="Q50" s="9">
        <v>250000</v>
      </c>
      <c r="R50" s="9">
        <v>250000</v>
      </c>
      <c r="S50" s="9">
        <v>250000</v>
      </c>
      <c r="T50" s="9">
        <v>250000</v>
      </c>
      <c r="U50" s="9">
        <v>250000</v>
      </c>
      <c r="V50" s="52">
        <f>IF(W50=0,0,MIN(P50,W50))</f>
        <v>0</v>
      </c>
      <c r="W50" s="28"/>
      <c r="X50" s="10"/>
      <c r="Y50" s="10"/>
      <c r="Z50" s="10"/>
      <c r="AA50" s="10"/>
      <c r="AB50" s="10">
        <f>O50</f>
        <v>1500000</v>
      </c>
      <c r="AC50" s="10"/>
      <c r="AD50" s="10"/>
      <c r="AE50" s="10"/>
      <c r="AF50" s="10"/>
      <c r="AG50" s="10"/>
      <c r="AH50" s="11">
        <f>SUM(W50:AG50)</f>
        <v>1500000</v>
      </c>
    </row>
    <row r="51" spans="1:34" ht="13.5" x14ac:dyDescent="0.25">
      <c r="A51" s="4" t="s">
        <v>65</v>
      </c>
      <c r="B51" s="65">
        <v>50</v>
      </c>
      <c r="C51" s="5" t="s">
        <v>377</v>
      </c>
      <c r="D51" s="5" t="s">
        <v>447</v>
      </c>
      <c r="E51" s="33" t="s">
        <v>375</v>
      </c>
      <c r="F51" s="6" t="s">
        <v>221</v>
      </c>
      <c r="G51" s="57" t="s">
        <v>222</v>
      </c>
      <c r="H51" s="16" t="s">
        <v>223</v>
      </c>
      <c r="I51" s="16" t="s">
        <v>224</v>
      </c>
      <c r="J51" s="16" t="s">
        <v>225</v>
      </c>
      <c r="K51" s="2">
        <v>2</v>
      </c>
      <c r="L51" s="2"/>
      <c r="M51" s="8"/>
      <c r="N51" s="8"/>
      <c r="O51" s="9">
        <f>SUM(P51:U51)</f>
        <v>492000</v>
      </c>
      <c r="P51" s="9">
        <v>82000</v>
      </c>
      <c r="Q51" s="9">
        <v>82000</v>
      </c>
      <c r="R51" s="9">
        <v>82000</v>
      </c>
      <c r="S51" s="9">
        <v>82000</v>
      </c>
      <c r="T51" s="9">
        <v>82000</v>
      </c>
      <c r="U51" s="9">
        <v>82000</v>
      </c>
      <c r="V51" s="52">
        <f>IF(W51=0,0,MIN(P51,W51))</f>
        <v>82000</v>
      </c>
      <c r="W51" s="28">
        <f>O51</f>
        <v>492000</v>
      </c>
      <c r="X51" s="10"/>
      <c r="Y51" s="10"/>
      <c r="Z51" s="10"/>
      <c r="AA51" s="10"/>
      <c r="AB51" s="10"/>
      <c r="AC51" s="10"/>
      <c r="AD51" s="10"/>
      <c r="AE51" s="10"/>
      <c r="AF51" s="10"/>
      <c r="AG51" s="10"/>
      <c r="AH51" s="11">
        <f>SUM(W51:AG51)</f>
        <v>492000</v>
      </c>
    </row>
    <row r="52" spans="1:34" ht="13.5" x14ac:dyDescent="0.25">
      <c r="A52" s="4" t="s">
        <v>65</v>
      </c>
      <c r="B52" s="65">
        <v>51</v>
      </c>
      <c r="C52" s="5" t="s">
        <v>377</v>
      </c>
      <c r="D52" s="5" t="s">
        <v>447</v>
      </c>
      <c r="E52" s="33" t="s">
        <v>359</v>
      </c>
      <c r="F52" s="12" t="s">
        <v>244</v>
      </c>
      <c r="G52" s="57" t="s">
        <v>245</v>
      </c>
      <c r="H52" s="16" t="s">
        <v>246</v>
      </c>
      <c r="I52" s="16" t="s">
        <v>247</v>
      </c>
      <c r="J52" s="16" t="s">
        <v>248</v>
      </c>
      <c r="K52" s="2">
        <v>1</v>
      </c>
      <c r="L52" s="2"/>
      <c r="M52" s="8"/>
      <c r="N52" s="9">
        <v>21436</v>
      </c>
      <c r="O52" s="9">
        <f>SUM(P52:U52)</f>
        <v>167000</v>
      </c>
      <c r="P52" s="9">
        <v>167000</v>
      </c>
      <c r="Q52" s="9"/>
      <c r="R52" s="9"/>
      <c r="S52" s="9"/>
      <c r="T52" s="9"/>
      <c r="U52" s="9"/>
      <c r="V52" s="52">
        <f>IF(W52=0,0,MIN(P52,W52))</f>
        <v>167000</v>
      </c>
      <c r="W52" s="28">
        <f>O52+N52</f>
        <v>188436</v>
      </c>
      <c r="X52" s="10"/>
      <c r="Y52" s="10"/>
      <c r="Z52" s="10"/>
      <c r="AA52" s="10"/>
      <c r="AB52" s="10"/>
      <c r="AC52" s="10"/>
      <c r="AD52" s="10"/>
      <c r="AE52" s="10"/>
      <c r="AF52" s="10"/>
      <c r="AG52" s="10"/>
      <c r="AH52" s="11">
        <f>SUM(W52:AG52)</f>
        <v>188436</v>
      </c>
    </row>
    <row r="53" spans="1:34" ht="13.5" x14ac:dyDescent="0.25">
      <c r="A53" s="4" t="s">
        <v>65</v>
      </c>
      <c r="B53" s="65">
        <v>52</v>
      </c>
      <c r="C53" s="5" t="s">
        <v>377</v>
      </c>
      <c r="D53" s="5" t="s">
        <v>379</v>
      </c>
      <c r="E53" s="33" t="s">
        <v>359</v>
      </c>
      <c r="F53" s="12" t="s">
        <v>249</v>
      </c>
      <c r="G53" s="57" t="s">
        <v>250</v>
      </c>
      <c r="H53" s="16" t="s">
        <v>251</v>
      </c>
      <c r="I53" s="16" t="s">
        <v>252</v>
      </c>
      <c r="J53" s="16" t="s">
        <v>253</v>
      </c>
      <c r="K53" s="2">
        <v>1</v>
      </c>
      <c r="L53" s="2"/>
      <c r="M53" s="8"/>
      <c r="N53" s="9">
        <v>297810</v>
      </c>
      <c r="O53" s="9">
        <f>SUM(P53:U53)</f>
        <v>2600000</v>
      </c>
      <c r="P53" s="9"/>
      <c r="Q53" s="9">
        <v>2600000</v>
      </c>
      <c r="R53" s="9"/>
      <c r="S53" s="9"/>
      <c r="T53" s="9"/>
      <c r="U53" s="9"/>
      <c r="V53" s="52">
        <f>IF(W53=0,0,MIN(P53,W53))</f>
        <v>0</v>
      </c>
      <c r="W53" s="28"/>
      <c r="X53" s="10"/>
      <c r="Y53" s="10"/>
      <c r="Z53" s="10"/>
      <c r="AA53" s="10">
        <f>O53+N53</f>
        <v>2897810</v>
      </c>
      <c r="AB53" s="10"/>
      <c r="AC53" s="10"/>
      <c r="AD53" s="10"/>
      <c r="AE53" s="10"/>
      <c r="AF53" s="10"/>
      <c r="AG53" s="10"/>
      <c r="AH53" s="11">
        <f>SUM(W53:AG53)</f>
        <v>2897810</v>
      </c>
    </row>
    <row r="54" spans="1:34" ht="13.5" x14ac:dyDescent="0.25">
      <c r="A54" s="4" t="s">
        <v>65</v>
      </c>
      <c r="B54" s="65">
        <v>53</v>
      </c>
      <c r="C54" s="5" t="s">
        <v>377</v>
      </c>
      <c r="D54" s="5" t="s">
        <v>447</v>
      </c>
      <c r="E54" s="33" t="s">
        <v>375</v>
      </c>
      <c r="F54" s="12" t="s">
        <v>258</v>
      </c>
      <c r="G54" s="57" t="s">
        <v>259</v>
      </c>
      <c r="H54" s="16" t="s">
        <v>260</v>
      </c>
      <c r="I54" s="16" t="s">
        <v>261</v>
      </c>
      <c r="J54" s="16" t="s">
        <v>262</v>
      </c>
      <c r="K54" s="2">
        <v>2</v>
      </c>
      <c r="L54" s="2"/>
      <c r="M54" s="8"/>
      <c r="N54" s="8"/>
      <c r="O54" s="9">
        <f>SUM(P54:U54)</f>
        <v>800000</v>
      </c>
      <c r="P54" s="9">
        <v>250000</v>
      </c>
      <c r="Q54" s="9">
        <v>25000</v>
      </c>
      <c r="R54" s="9">
        <v>250000</v>
      </c>
      <c r="S54" s="9">
        <v>25000</v>
      </c>
      <c r="T54" s="9">
        <v>250000</v>
      </c>
      <c r="U54" s="9"/>
      <c r="V54" s="52">
        <f>IF(W54=0,0,MIN(P54,W54))</f>
        <v>250000</v>
      </c>
      <c r="W54" s="28">
        <f>O54</f>
        <v>800000</v>
      </c>
      <c r="X54" s="10"/>
      <c r="Y54" s="10"/>
      <c r="Z54" s="10"/>
      <c r="AA54" s="10"/>
      <c r="AB54" s="10"/>
      <c r="AC54" s="10"/>
      <c r="AD54" s="10"/>
      <c r="AE54" s="10"/>
      <c r="AF54" s="10"/>
      <c r="AG54" s="10"/>
      <c r="AH54" s="11">
        <f>SUM(W54:AG54)</f>
        <v>800000</v>
      </c>
    </row>
    <row r="56" spans="1:34" ht="13.5" x14ac:dyDescent="0.25">
      <c r="A56" s="4" t="s">
        <v>65</v>
      </c>
      <c r="B56" s="65">
        <v>55</v>
      </c>
      <c r="C56" s="5" t="s">
        <v>377</v>
      </c>
      <c r="D56" s="5" t="s">
        <v>447</v>
      </c>
      <c r="E56" s="33" t="s">
        <v>375</v>
      </c>
      <c r="F56" s="6" t="s">
        <v>290</v>
      </c>
      <c r="G56" s="57" t="s">
        <v>291</v>
      </c>
      <c r="H56" s="16" t="s">
        <v>292</v>
      </c>
      <c r="I56" s="16" t="s">
        <v>293</v>
      </c>
      <c r="J56" s="6"/>
      <c r="K56" s="2">
        <v>2</v>
      </c>
      <c r="L56" s="2"/>
      <c r="M56" s="8"/>
      <c r="N56" s="8"/>
      <c r="O56" s="9">
        <f>SUM(P56:U56)</f>
        <v>270000</v>
      </c>
      <c r="P56" s="9">
        <v>270000</v>
      </c>
      <c r="Q56" s="9"/>
      <c r="R56" s="9"/>
      <c r="S56" s="9"/>
      <c r="T56" s="9"/>
      <c r="U56" s="9"/>
      <c r="V56" s="54">
        <f>IF(W56=0,0,MIN(P56,W56))</f>
        <v>270000</v>
      </c>
      <c r="W56" s="28">
        <f>O56</f>
        <v>270000</v>
      </c>
      <c r="X56" s="28"/>
      <c r="Y56" s="10"/>
      <c r="Z56" s="10"/>
      <c r="AA56" s="10"/>
      <c r="AB56" s="10"/>
      <c r="AC56" s="10"/>
      <c r="AD56" s="10"/>
      <c r="AE56" s="10"/>
      <c r="AF56" s="10"/>
      <c r="AG56" s="10"/>
      <c r="AH56" s="11">
        <f>SUM(W56:AG56)</f>
        <v>270000</v>
      </c>
    </row>
    <row r="57" spans="1:34" ht="13.5" x14ac:dyDescent="0.25">
      <c r="A57" s="4" t="s">
        <v>65</v>
      </c>
      <c r="B57" s="65">
        <v>56</v>
      </c>
      <c r="C57" s="5" t="s">
        <v>377</v>
      </c>
      <c r="D57" s="5" t="s">
        <v>447</v>
      </c>
      <c r="E57" s="33" t="s">
        <v>375</v>
      </c>
      <c r="F57" s="6" t="s">
        <v>294</v>
      </c>
      <c r="G57" s="57" t="s">
        <v>295</v>
      </c>
      <c r="H57" s="16" t="s">
        <v>296</v>
      </c>
      <c r="I57" s="16" t="s">
        <v>297</v>
      </c>
      <c r="J57" s="16"/>
      <c r="K57" s="2">
        <v>1</v>
      </c>
      <c r="L57" s="2"/>
      <c r="M57" s="16"/>
      <c r="N57" s="8"/>
      <c r="O57" s="9">
        <f>SUM(P57:U57)</f>
        <v>108000</v>
      </c>
      <c r="P57" s="9">
        <v>108000</v>
      </c>
      <c r="Q57" s="9"/>
      <c r="R57" s="9"/>
      <c r="S57" s="9"/>
      <c r="T57" s="9"/>
      <c r="U57" s="9"/>
      <c r="V57" s="54">
        <f>IF(W57=0,0,MIN(P57,W57))</f>
        <v>108000</v>
      </c>
      <c r="W57" s="28">
        <f>O57</f>
        <v>108000</v>
      </c>
      <c r="X57" s="28"/>
      <c r="Y57" s="10"/>
      <c r="Z57" s="10"/>
      <c r="AA57" s="10"/>
      <c r="AB57" s="10"/>
      <c r="AC57" s="10"/>
      <c r="AD57" s="10"/>
      <c r="AE57" s="10"/>
      <c r="AF57" s="10"/>
      <c r="AG57" s="10"/>
      <c r="AH57" s="11">
        <f>SUM(W57:AG57)</f>
        <v>108000</v>
      </c>
    </row>
    <row r="59" spans="1:34" ht="13.5" x14ac:dyDescent="0.25">
      <c r="A59" s="4" t="s">
        <v>65</v>
      </c>
      <c r="B59" s="65">
        <v>58</v>
      </c>
      <c r="C59" s="5" t="s">
        <v>377</v>
      </c>
      <c r="D59" s="5" t="s">
        <v>447</v>
      </c>
      <c r="E59" s="33" t="s">
        <v>375</v>
      </c>
      <c r="F59" s="6" t="s">
        <v>302</v>
      </c>
      <c r="G59" s="57" t="s">
        <v>303</v>
      </c>
      <c r="H59" s="16" t="s">
        <v>300</v>
      </c>
      <c r="I59" s="16" t="s">
        <v>301</v>
      </c>
      <c r="J59" s="16"/>
      <c r="K59" s="2">
        <v>2</v>
      </c>
      <c r="L59" s="2"/>
      <c r="M59" s="16"/>
      <c r="N59" s="8"/>
      <c r="O59" s="9">
        <f>SUM(P59:U59)</f>
        <v>50000</v>
      </c>
      <c r="P59" s="9">
        <v>50000</v>
      </c>
      <c r="Q59" s="9"/>
      <c r="R59" s="9"/>
      <c r="S59" s="9"/>
      <c r="T59" s="9"/>
      <c r="U59" s="9"/>
      <c r="V59" s="52">
        <f>IF(W59=0,0,MIN(P59,W59))</f>
        <v>50000</v>
      </c>
      <c r="W59" s="28">
        <f>O59</f>
        <v>50000</v>
      </c>
      <c r="X59" s="10"/>
      <c r="Y59" s="10"/>
      <c r="Z59" s="10"/>
      <c r="AA59" s="10"/>
      <c r="AB59" s="10"/>
      <c r="AC59" s="10"/>
      <c r="AD59" s="10"/>
      <c r="AE59" s="10"/>
      <c r="AF59" s="10"/>
      <c r="AG59" s="10"/>
      <c r="AH59" s="11">
        <f>SUM(W59:AG59)</f>
        <v>50000</v>
      </c>
    </row>
    <row r="60" spans="1:34" ht="13.5" x14ac:dyDescent="0.25">
      <c r="A60" s="4" t="s">
        <v>65</v>
      </c>
      <c r="B60" s="65">
        <v>59</v>
      </c>
      <c r="C60" s="5" t="s">
        <v>377</v>
      </c>
      <c r="D60" s="5" t="s">
        <v>447</v>
      </c>
      <c r="E60" s="33" t="s">
        <v>375</v>
      </c>
      <c r="F60" s="6" t="s">
        <v>304</v>
      </c>
      <c r="G60" s="57" t="s">
        <v>305</v>
      </c>
      <c r="H60" s="16" t="s">
        <v>300</v>
      </c>
      <c r="I60" s="16" t="s">
        <v>301</v>
      </c>
      <c r="J60" s="16"/>
      <c r="K60" s="2">
        <v>2</v>
      </c>
      <c r="L60" s="2"/>
      <c r="M60" s="16"/>
      <c r="N60" s="8"/>
      <c r="O60" s="9">
        <f>SUM(P60:U60)</f>
        <v>300000</v>
      </c>
      <c r="P60" s="9">
        <v>300000</v>
      </c>
      <c r="Q60" s="9"/>
      <c r="R60" s="9"/>
      <c r="S60" s="9"/>
      <c r="T60" s="9"/>
      <c r="U60" s="9"/>
      <c r="V60" s="52">
        <f>IF(W60=0,0,MIN(P60,W60))</f>
        <v>300000</v>
      </c>
      <c r="W60" s="28">
        <f>O60</f>
        <v>300000</v>
      </c>
      <c r="X60" s="10"/>
      <c r="Y60" s="10"/>
      <c r="Z60" s="10"/>
      <c r="AA60" s="10"/>
      <c r="AB60" s="10"/>
      <c r="AC60" s="10"/>
      <c r="AD60" s="10"/>
      <c r="AE60" s="10"/>
      <c r="AF60" s="10"/>
      <c r="AG60" s="10"/>
      <c r="AH60" s="11">
        <f>SUM(W60:AG60)</f>
        <v>300000</v>
      </c>
    </row>
    <row r="61" spans="1:34" ht="13.5" x14ac:dyDescent="0.25">
      <c r="A61" s="4" t="s">
        <v>65</v>
      </c>
      <c r="B61" s="65">
        <v>60</v>
      </c>
      <c r="C61" s="5" t="s">
        <v>377</v>
      </c>
      <c r="D61" s="5" t="s">
        <v>447</v>
      </c>
      <c r="E61" s="33" t="s">
        <v>375</v>
      </c>
      <c r="F61" s="6" t="s">
        <v>306</v>
      </c>
      <c r="G61" s="57" t="s">
        <v>307</v>
      </c>
      <c r="H61" s="16" t="s">
        <v>308</v>
      </c>
      <c r="I61" s="16" t="s">
        <v>309</v>
      </c>
      <c r="J61" s="16"/>
      <c r="K61" s="2">
        <v>2</v>
      </c>
      <c r="L61" s="2"/>
      <c r="M61" s="16"/>
      <c r="N61" s="8"/>
      <c r="O61" s="9">
        <f>SUM(P61:U61)</f>
        <v>725000</v>
      </c>
      <c r="P61" s="9">
        <v>725000</v>
      </c>
      <c r="Q61" s="9"/>
      <c r="R61" s="9"/>
      <c r="S61" s="9"/>
      <c r="T61" s="9"/>
      <c r="U61" s="9"/>
      <c r="V61" s="52">
        <f>IF(W61=0,0,MIN(P61,W61))</f>
        <v>725000</v>
      </c>
      <c r="W61" s="28">
        <f>O61</f>
        <v>725000</v>
      </c>
      <c r="X61" s="10"/>
      <c r="Y61" s="10"/>
      <c r="Z61" s="10"/>
      <c r="AA61" s="10"/>
      <c r="AB61" s="10"/>
      <c r="AC61" s="10"/>
      <c r="AD61" s="10"/>
      <c r="AE61" s="10"/>
      <c r="AF61" s="10"/>
      <c r="AG61" s="10"/>
      <c r="AH61" s="11">
        <f>SUM(W61:AG61)</f>
        <v>725000</v>
      </c>
    </row>
    <row r="62" spans="1:34" ht="13.5" x14ac:dyDescent="0.25">
      <c r="A62" s="4" t="s">
        <v>65</v>
      </c>
      <c r="B62" s="65">
        <v>61</v>
      </c>
      <c r="C62" s="5" t="s">
        <v>377</v>
      </c>
      <c r="D62" s="5" t="s">
        <v>447</v>
      </c>
      <c r="E62" s="33" t="s">
        <v>375</v>
      </c>
      <c r="F62" s="5" t="s">
        <v>310</v>
      </c>
      <c r="G62" s="57" t="s">
        <v>311</v>
      </c>
      <c r="H62" s="16" t="s">
        <v>312</v>
      </c>
      <c r="I62" s="16" t="s">
        <v>293</v>
      </c>
      <c r="J62" s="16"/>
      <c r="K62" s="2">
        <v>2</v>
      </c>
      <c r="L62" s="2"/>
      <c r="M62" s="16"/>
      <c r="N62" s="8"/>
      <c r="O62" s="9">
        <f>SUM(P62:U62)</f>
        <v>250000</v>
      </c>
      <c r="P62" s="9">
        <v>250000</v>
      </c>
      <c r="Q62" s="9"/>
      <c r="R62" s="9"/>
      <c r="S62" s="9"/>
      <c r="T62" s="9"/>
      <c r="U62" s="9"/>
      <c r="V62" s="52">
        <f>IF(W62=0,0,MIN(P62,W62))</f>
        <v>250000</v>
      </c>
      <c r="W62" s="28">
        <f>O62</f>
        <v>250000</v>
      </c>
      <c r="X62" s="10"/>
      <c r="Y62" s="10"/>
      <c r="Z62" s="10"/>
      <c r="AA62" s="10"/>
      <c r="AB62" s="10"/>
      <c r="AC62" s="10"/>
      <c r="AD62" s="10"/>
      <c r="AE62" s="10"/>
      <c r="AF62" s="10"/>
      <c r="AG62" s="10"/>
      <c r="AH62" s="11">
        <f>SUM(W62:AG62)</f>
        <v>250000</v>
      </c>
    </row>
    <row r="63" spans="1:34" ht="13.5" x14ac:dyDescent="0.25">
      <c r="A63" s="4" t="s">
        <v>65</v>
      </c>
      <c r="B63" s="65">
        <v>62</v>
      </c>
      <c r="C63" s="5" t="s">
        <v>377</v>
      </c>
      <c r="D63" s="5" t="s">
        <v>447</v>
      </c>
      <c r="E63" s="33" t="s">
        <v>375</v>
      </c>
      <c r="F63" s="6" t="s">
        <v>317</v>
      </c>
      <c r="G63" s="57" t="s">
        <v>318</v>
      </c>
      <c r="H63" s="16" t="s">
        <v>319</v>
      </c>
      <c r="I63" s="16" t="s">
        <v>320</v>
      </c>
      <c r="J63" s="16"/>
      <c r="K63" s="2">
        <v>2</v>
      </c>
      <c r="L63" s="2"/>
      <c r="M63" s="16"/>
      <c r="N63" s="8"/>
      <c r="O63" s="9">
        <f>SUM(P63:U63)</f>
        <v>90000</v>
      </c>
      <c r="P63" s="9">
        <v>90000</v>
      </c>
      <c r="Q63" s="9"/>
      <c r="R63" s="9"/>
      <c r="S63" s="9"/>
      <c r="T63" s="9"/>
      <c r="U63" s="9"/>
      <c r="V63" s="52">
        <f>IF(W63=0,0,MIN(P63,W63))</f>
        <v>90000</v>
      </c>
      <c r="W63" s="28">
        <f>O63</f>
        <v>90000</v>
      </c>
      <c r="X63" s="10"/>
      <c r="Y63" s="10"/>
      <c r="Z63" s="10"/>
      <c r="AA63" s="10"/>
      <c r="AB63" s="10"/>
      <c r="AC63" s="10"/>
      <c r="AD63" s="10"/>
      <c r="AE63" s="10"/>
      <c r="AF63" s="10"/>
      <c r="AG63" s="10"/>
      <c r="AH63" s="11">
        <f>SUM(W63:AG63)</f>
        <v>90000</v>
      </c>
    </row>
    <row r="64" spans="1:34" ht="13.5" x14ac:dyDescent="0.25">
      <c r="A64" s="4" t="s">
        <v>65</v>
      </c>
      <c r="B64" s="65">
        <v>63</v>
      </c>
      <c r="C64" s="5" t="s">
        <v>377</v>
      </c>
      <c r="D64" s="5" t="s">
        <v>447</v>
      </c>
      <c r="E64" s="33" t="s">
        <v>375</v>
      </c>
      <c r="F64" s="6" t="s">
        <v>321</v>
      </c>
      <c r="G64" s="57" t="s">
        <v>322</v>
      </c>
      <c r="H64" s="16" t="s">
        <v>323</v>
      </c>
      <c r="I64" s="16" t="s">
        <v>324</v>
      </c>
      <c r="J64" s="16"/>
      <c r="K64" s="2">
        <v>2</v>
      </c>
      <c r="L64" s="2"/>
      <c r="M64" s="16"/>
      <c r="N64" s="8"/>
      <c r="O64" s="9">
        <f>SUM(P64:U64)</f>
        <v>310000</v>
      </c>
      <c r="P64" s="9">
        <v>310000</v>
      </c>
      <c r="Q64" s="9"/>
      <c r="R64" s="9"/>
      <c r="S64" s="9"/>
      <c r="T64" s="9"/>
      <c r="U64" s="9"/>
      <c r="V64" s="52">
        <f>IF(W64=0,0,MIN(P64,W64))</f>
        <v>310000</v>
      </c>
      <c r="W64" s="28">
        <f>O64</f>
        <v>310000</v>
      </c>
      <c r="X64" s="10"/>
      <c r="Y64" s="10"/>
      <c r="Z64" s="10"/>
      <c r="AA64" s="10"/>
      <c r="AB64" s="10"/>
      <c r="AC64" s="10"/>
      <c r="AD64" s="10"/>
      <c r="AE64" s="10"/>
      <c r="AF64" s="10"/>
      <c r="AG64" s="10"/>
      <c r="AH64" s="11">
        <f>SUM(W64:AG64)</f>
        <v>310000</v>
      </c>
    </row>
    <row r="65" spans="1:34" ht="12.75" customHeight="1" x14ac:dyDescent="0.2"/>
    <row r="66" spans="1:34" ht="13.5" x14ac:dyDescent="0.25">
      <c r="A66" s="4" t="s">
        <v>65</v>
      </c>
      <c r="B66" s="65">
        <v>65</v>
      </c>
      <c r="C66" s="5" t="s">
        <v>377</v>
      </c>
      <c r="D66" s="5" t="s">
        <v>447</v>
      </c>
      <c r="E66" s="33" t="s">
        <v>375</v>
      </c>
      <c r="F66" s="6" t="s">
        <v>331</v>
      </c>
      <c r="G66" s="57" t="s">
        <v>332</v>
      </c>
      <c r="H66" s="16" t="s">
        <v>296</v>
      </c>
      <c r="I66" s="16" t="s">
        <v>297</v>
      </c>
      <c r="J66" s="16"/>
      <c r="K66" s="2">
        <v>2</v>
      </c>
      <c r="L66" s="2"/>
      <c r="M66" s="16"/>
      <c r="N66" s="8"/>
      <c r="O66" s="9">
        <f t="shared" ref="O66:O72" si="0">SUM(P66:U66)</f>
        <v>45000</v>
      </c>
      <c r="P66" s="9">
        <v>45000</v>
      </c>
      <c r="Q66" s="9"/>
      <c r="R66" s="9"/>
      <c r="S66" s="9"/>
      <c r="T66" s="9"/>
      <c r="U66" s="9"/>
      <c r="V66" s="52">
        <f t="shared" ref="V66:V72" si="1">IF(W66=0,0,MIN(P66,W66))</f>
        <v>45000</v>
      </c>
      <c r="W66" s="28">
        <f t="shared" ref="W66:W72" si="2">O66</f>
        <v>45000</v>
      </c>
      <c r="X66" s="10"/>
      <c r="Y66" s="10"/>
      <c r="Z66" s="10"/>
      <c r="AA66" s="10"/>
      <c r="AB66" s="10"/>
      <c r="AC66" s="10"/>
      <c r="AD66" s="10"/>
      <c r="AE66" s="10"/>
      <c r="AF66" s="10"/>
      <c r="AG66" s="10"/>
      <c r="AH66" s="11">
        <f t="shared" ref="AH66:AH83" si="3">SUM(W66:AG66)</f>
        <v>45000</v>
      </c>
    </row>
    <row r="67" spans="1:34" ht="13.5" x14ac:dyDescent="0.25">
      <c r="A67" s="4" t="s">
        <v>65</v>
      </c>
      <c r="B67" s="65">
        <v>66</v>
      </c>
      <c r="C67" s="5" t="s">
        <v>377</v>
      </c>
      <c r="D67" s="5" t="s">
        <v>447</v>
      </c>
      <c r="E67" s="33" t="s">
        <v>375</v>
      </c>
      <c r="F67" s="6" t="s">
        <v>329</v>
      </c>
      <c r="G67" s="57" t="s">
        <v>330</v>
      </c>
      <c r="H67" s="16" t="s">
        <v>296</v>
      </c>
      <c r="I67" s="16" t="s">
        <v>297</v>
      </c>
      <c r="J67" s="16"/>
      <c r="K67" s="2">
        <v>2</v>
      </c>
      <c r="L67" s="2"/>
      <c r="M67" s="16"/>
      <c r="N67" s="8"/>
      <c r="O67" s="9">
        <f t="shared" si="0"/>
        <v>170000</v>
      </c>
      <c r="P67" s="9">
        <v>170000</v>
      </c>
      <c r="Q67" s="9"/>
      <c r="R67" s="9"/>
      <c r="S67" s="9"/>
      <c r="T67" s="9"/>
      <c r="U67" s="9"/>
      <c r="V67" s="52">
        <f t="shared" si="1"/>
        <v>170000</v>
      </c>
      <c r="W67" s="28">
        <f t="shared" si="2"/>
        <v>170000</v>
      </c>
      <c r="X67" s="10"/>
      <c r="Y67" s="10"/>
      <c r="Z67" s="10"/>
      <c r="AA67" s="10"/>
      <c r="AB67" s="10"/>
      <c r="AC67" s="10"/>
      <c r="AD67" s="10"/>
      <c r="AE67" s="10"/>
      <c r="AF67" s="10"/>
      <c r="AG67" s="10"/>
      <c r="AH67" s="11">
        <f t="shared" si="3"/>
        <v>170000</v>
      </c>
    </row>
    <row r="68" spans="1:34" ht="13.5" x14ac:dyDescent="0.25">
      <c r="A68" s="4" t="s">
        <v>13</v>
      </c>
      <c r="B68" s="65">
        <v>67</v>
      </c>
      <c r="C68" s="5" t="s">
        <v>378</v>
      </c>
      <c r="D68" s="5" t="s">
        <v>447</v>
      </c>
      <c r="E68" s="33" t="s">
        <v>362</v>
      </c>
      <c r="F68" s="5" t="s">
        <v>14</v>
      </c>
      <c r="G68" s="5" t="s">
        <v>26</v>
      </c>
      <c r="H68" s="5" t="s">
        <v>27</v>
      </c>
      <c r="I68" s="5" t="s">
        <v>55</v>
      </c>
      <c r="J68" s="5" t="s">
        <v>56</v>
      </c>
      <c r="K68" s="2">
        <v>2</v>
      </c>
      <c r="L68" s="2"/>
      <c r="M68" s="8"/>
      <c r="N68" s="8"/>
      <c r="O68" s="9">
        <f t="shared" si="0"/>
        <v>28000</v>
      </c>
      <c r="P68" s="9">
        <v>28000</v>
      </c>
      <c r="Q68" s="9"/>
      <c r="R68" s="9"/>
      <c r="S68" s="9"/>
      <c r="T68" s="9"/>
      <c r="U68" s="9"/>
      <c r="V68" s="52">
        <f t="shared" si="1"/>
        <v>28000</v>
      </c>
      <c r="W68" s="28">
        <f t="shared" si="2"/>
        <v>28000</v>
      </c>
      <c r="X68" s="10"/>
      <c r="Y68" s="10"/>
      <c r="Z68" s="10"/>
      <c r="AA68" s="10"/>
      <c r="AB68" s="10"/>
      <c r="AC68" s="10"/>
      <c r="AD68" s="10"/>
      <c r="AE68" s="10"/>
      <c r="AF68" s="10"/>
      <c r="AG68" s="10"/>
      <c r="AH68" s="11">
        <f t="shared" si="3"/>
        <v>28000</v>
      </c>
    </row>
    <row r="69" spans="1:34" ht="13.5" x14ac:dyDescent="0.25">
      <c r="A69" s="4" t="s">
        <v>13</v>
      </c>
      <c r="B69" s="65">
        <v>68</v>
      </c>
      <c r="C69" s="5" t="s">
        <v>377</v>
      </c>
      <c r="D69" s="5" t="s">
        <v>447</v>
      </c>
      <c r="E69" s="33" t="s">
        <v>362</v>
      </c>
      <c r="F69" s="5" t="s">
        <v>15</v>
      </c>
      <c r="G69" s="5" t="s">
        <v>28</v>
      </c>
      <c r="H69" s="5" t="s">
        <v>16</v>
      </c>
      <c r="I69" s="5" t="s">
        <v>63</v>
      </c>
      <c r="J69" s="5" t="s">
        <v>64</v>
      </c>
      <c r="K69" s="2">
        <v>2</v>
      </c>
      <c r="L69" s="2"/>
      <c r="M69" s="8"/>
      <c r="N69" s="8"/>
      <c r="O69" s="9">
        <f t="shared" si="0"/>
        <v>70000</v>
      </c>
      <c r="P69" s="9">
        <v>70000</v>
      </c>
      <c r="Q69" s="9"/>
      <c r="R69" s="9"/>
      <c r="S69" s="9"/>
      <c r="T69" s="9"/>
      <c r="U69" s="9"/>
      <c r="V69" s="52">
        <f t="shared" si="1"/>
        <v>70000</v>
      </c>
      <c r="W69" s="28">
        <f t="shared" si="2"/>
        <v>70000</v>
      </c>
      <c r="X69" s="10"/>
      <c r="Y69" s="10"/>
      <c r="Z69" s="10"/>
      <c r="AA69" s="10"/>
      <c r="AB69" s="10"/>
      <c r="AC69" s="10"/>
      <c r="AD69" s="10"/>
      <c r="AE69" s="10"/>
      <c r="AF69" s="10"/>
      <c r="AG69" s="10"/>
      <c r="AH69" s="11">
        <f t="shared" si="3"/>
        <v>70000</v>
      </c>
    </row>
    <row r="70" spans="1:34" ht="13.5" customHeight="1" x14ac:dyDescent="0.25">
      <c r="A70" s="4" t="s">
        <v>13</v>
      </c>
      <c r="B70" s="65">
        <v>69</v>
      </c>
      <c r="C70" s="5" t="s">
        <v>377</v>
      </c>
      <c r="D70" s="5" t="s">
        <v>447</v>
      </c>
      <c r="E70" s="33" t="s">
        <v>362</v>
      </c>
      <c r="F70" s="5" t="s">
        <v>17</v>
      </c>
      <c r="G70" s="5" t="s">
        <v>18</v>
      </c>
      <c r="H70" s="5" t="s">
        <v>19</v>
      </c>
      <c r="I70" s="5" t="s">
        <v>61</v>
      </c>
      <c r="J70" s="5" t="s">
        <v>62</v>
      </c>
      <c r="K70" s="2">
        <v>2</v>
      </c>
      <c r="L70" s="2"/>
      <c r="M70" s="8"/>
      <c r="N70" s="8"/>
      <c r="O70" s="9">
        <f t="shared" si="0"/>
        <v>98000</v>
      </c>
      <c r="P70" s="9">
        <v>98000</v>
      </c>
      <c r="Q70" s="9"/>
      <c r="R70" s="9"/>
      <c r="S70" s="9"/>
      <c r="T70" s="9"/>
      <c r="U70" s="9"/>
      <c r="V70" s="52">
        <f t="shared" si="1"/>
        <v>98000</v>
      </c>
      <c r="W70" s="28">
        <f t="shared" si="2"/>
        <v>98000</v>
      </c>
      <c r="X70" s="10"/>
      <c r="Y70" s="10"/>
      <c r="Z70" s="10"/>
      <c r="AA70" s="10"/>
      <c r="AB70" s="10"/>
      <c r="AC70" s="10"/>
      <c r="AD70" s="10"/>
      <c r="AE70" s="10"/>
      <c r="AF70" s="10"/>
      <c r="AG70" s="10"/>
      <c r="AH70" s="11">
        <f t="shared" si="3"/>
        <v>98000</v>
      </c>
    </row>
    <row r="71" spans="1:34" ht="13.5" x14ac:dyDescent="0.25">
      <c r="A71" s="4" t="s">
        <v>13</v>
      </c>
      <c r="B71" s="65">
        <v>70</v>
      </c>
      <c r="C71" s="5" t="s">
        <v>377</v>
      </c>
      <c r="D71" s="5" t="s">
        <v>447</v>
      </c>
      <c r="E71" s="33" t="s">
        <v>362</v>
      </c>
      <c r="F71" s="5" t="s">
        <v>20</v>
      </c>
      <c r="G71" s="5" t="s">
        <v>22</v>
      </c>
      <c r="H71" s="5" t="s">
        <v>21</v>
      </c>
      <c r="I71" s="5" t="s">
        <v>59</v>
      </c>
      <c r="J71" s="5" t="s">
        <v>60</v>
      </c>
      <c r="K71" s="2">
        <v>2</v>
      </c>
      <c r="L71" s="2"/>
      <c r="M71" s="8"/>
      <c r="N71" s="8"/>
      <c r="O71" s="9">
        <f t="shared" si="0"/>
        <v>92600</v>
      </c>
      <c r="P71" s="9">
        <v>92600</v>
      </c>
      <c r="Q71" s="9"/>
      <c r="R71" s="9"/>
      <c r="S71" s="9"/>
      <c r="T71" s="9"/>
      <c r="U71" s="9"/>
      <c r="V71" s="52">
        <f t="shared" si="1"/>
        <v>92600</v>
      </c>
      <c r="W71" s="28">
        <f t="shared" si="2"/>
        <v>92600</v>
      </c>
      <c r="X71" s="10"/>
      <c r="Y71" s="10"/>
      <c r="Z71" s="10"/>
      <c r="AA71" s="10"/>
      <c r="AB71" s="10"/>
      <c r="AC71" s="10"/>
      <c r="AD71" s="10"/>
      <c r="AE71" s="10"/>
      <c r="AF71" s="10"/>
      <c r="AG71" s="10"/>
      <c r="AH71" s="11">
        <f t="shared" si="3"/>
        <v>92600</v>
      </c>
    </row>
    <row r="72" spans="1:34" ht="13.5" x14ac:dyDescent="0.25">
      <c r="A72" s="4" t="s">
        <v>13</v>
      </c>
      <c r="B72" s="65">
        <v>71</v>
      </c>
      <c r="C72" s="5" t="s">
        <v>377</v>
      </c>
      <c r="D72" s="5" t="s">
        <v>447</v>
      </c>
      <c r="E72" s="33" t="s">
        <v>362</v>
      </c>
      <c r="F72" s="6" t="s">
        <v>23</v>
      </c>
      <c r="G72" s="5" t="s">
        <v>24</v>
      </c>
      <c r="H72" s="5" t="s">
        <v>25</v>
      </c>
      <c r="I72" s="5" t="s">
        <v>57</v>
      </c>
      <c r="J72" s="5" t="s">
        <v>58</v>
      </c>
      <c r="K72" s="2">
        <v>2</v>
      </c>
      <c r="L72" s="2"/>
      <c r="M72" s="8"/>
      <c r="N72" s="8"/>
      <c r="O72" s="9">
        <f t="shared" si="0"/>
        <v>36000</v>
      </c>
      <c r="P72" s="9">
        <v>36000</v>
      </c>
      <c r="Q72" s="9"/>
      <c r="R72" s="9"/>
      <c r="S72" s="9"/>
      <c r="T72" s="9"/>
      <c r="U72" s="9"/>
      <c r="V72" s="52">
        <f t="shared" si="1"/>
        <v>36000</v>
      </c>
      <c r="W72" s="28">
        <f t="shared" si="2"/>
        <v>36000</v>
      </c>
      <c r="X72" s="10"/>
      <c r="Y72" s="10"/>
      <c r="Z72" s="10"/>
      <c r="AA72" s="10"/>
      <c r="AB72" s="10"/>
      <c r="AC72" s="10"/>
      <c r="AD72" s="10"/>
      <c r="AE72" s="10"/>
      <c r="AF72" s="10"/>
      <c r="AG72" s="10"/>
      <c r="AH72" s="11">
        <f t="shared" si="3"/>
        <v>36000</v>
      </c>
    </row>
    <row r="73" spans="1:34" ht="13.5" x14ac:dyDescent="0.25">
      <c r="A73" s="4" t="s">
        <v>76</v>
      </c>
      <c r="B73" s="65">
        <v>72</v>
      </c>
      <c r="C73" s="5" t="s">
        <v>377</v>
      </c>
      <c r="D73" s="5" t="s">
        <v>447</v>
      </c>
      <c r="E73" s="33" t="s">
        <v>362</v>
      </c>
      <c r="F73" s="6" t="s">
        <v>77</v>
      </c>
      <c r="G73" s="5" t="s">
        <v>78</v>
      </c>
      <c r="H73" s="5" t="s">
        <v>79</v>
      </c>
      <c r="I73" s="5" t="s">
        <v>80</v>
      </c>
      <c r="J73" s="6"/>
      <c r="K73" s="2">
        <v>2</v>
      </c>
      <c r="L73" s="2"/>
      <c r="M73" s="8"/>
      <c r="N73" s="8"/>
      <c r="O73" s="9">
        <f>SUM(Q73:U73)</f>
        <v>325000</v>
      </c>
      <c r="P73" s="63"/>
      <c r="Q73" s="9">
        <v>325000</v>
      </c>
      <c r="R73" s="9"/>
      <c r="S73" s="9"/>
      <c r="T73" s="9"/>
      <c r="U73" s="9"/>
      <c r="V73" s="52">
        <f>IF(W73=0,0,MIN(Q73,W73))</f>
        <v>0</v>
      </c>
      <c r="W73" s="28"/>
      <c r="X73" s="10"/>
      <c r="Y73" s="10"/>
      <c r="Z73" s="10"/>
      <c r="AA73" s="10"/>
      <c r="AB73" s="10"/>
      <c r="AC73" s="23">
        <f t="shared" ref="AC73:AC80" si="4">O73</f>
        <v>325000</v>
      </c>
      <c r="AD73" s="10"/>
      <c r="AE73" s="10"/>
      <c r="AF73" s="10"/>
      <c r="AG73" s="10"/>
      <c r="AH73" s="11">
        <f t="shared" si="3"/>
        <v>325000</v>
      </c>
    </row>
    <row r="74" spans="1:34" ht="13.5" x14ac:dyDescent="0.25">
      <c r="A74" s="4" t="s">
        <v>76</v>
      </c>
      <c r="B74" s="65">
        <v>73</v>
      </c>
      <c r="C74" s="5" t="s">
        <v>377</v>
      </c>
      <c r="D74" s="5" t="s">
        <v>447</v>
      </c>
      <c r="E74" s="33" t="s">
        <v>362</v>
      </c>
      <c r="F74" s="6" t="s">
        <v>81</v>
      </c>
      <c r="G74" s="5" t="s">
        <v>82</v>
      </c>
      <c r="H74" s="5" t="s">
        <v>83</v>
      </c>
      <c r="I74" s="5" t="s">
        <v>84</v>
      </c>
      <c r="J74" s="6"/>
      <c r="K74" s="2">
        <v>2</v>
      </c>
      <c r="L74" s="2"/>
      <c r="M74" s="8"/>
      <c r="N74" s="8"/>
      <c r="O74" s="9">
        <f>SUM(Q74:U74)</f>
        <v>875000</v>
      </c>
      <c r="P74" s="63"/>
      <c r="Q74" s="9">
        <v>875000</v>
      </c>
      <c r="R74" s="9"/>
      <c r="S74" s="9"/>
      <c r="T74" s="9"/>
      <c r="U74" s="9"/>
      <c r="V74" s="52">
        <f>IF(W74=0,0,MIN(Q74,W74))</f>
        <v>0</v>
      </c>
      <c r="W74" s="28"/>
      <c r="X74" s="10"/>
      <c r="Y74" s="10"/>
      <c r="Z74" s="10"/>
      <c r="AA74" s="10"/>
      <c r="AB74" s="10"/>
      <c r="AC74" s="23">
        <f t="shared" si="4"/>
        <v>875000</v>
      </c>
      <c r="AD74" s="10"/>
      <c r="AE74" s="10"/>
      <c r="AF74" s="10"/>
      <c r="AG74" s="10"/>
      <c r="AH74" s="11">
        <f t="shared" si="3"/>
        <v>875000</v>
      </c>
    </row>
    <row r="75" spans="1:34" ht="13.5" x14ac:dyDescent="0.25">
      <c r="A75" s="4" t="s">
        <v>65</v>
      </c>
      <c r="B75" s="65">
        <v>74</v>
      </c>
      <c r="C75" s="5" t="s">
        <v>377</v>
      </c>
      <c r="D75" s="5" t="s">
        <v>447</v>
      </c>
      <c r="E75" s="33" t="s">
        <v>362</v>
      </c>
      <c r="F75" s="5" t="s">
        <v>396</v>
      </c>
      <c r="G75" s="5" t="s">
        <v>333</v>
      </c>
      <c r="H75" s="5" t="s">
        <v>333</v>
      </c>
      <c r="I75" s="5" t="s">
        <v>334</v>
      </c>
      <c r="J75" s="6"/>
      <c r="K75" s="2">
        <v>2</v>
      </c>
      <c r="L75" s="2"/>
      <c r="M75" s="8"/>
      <c r="N75" s="8"/>
      <c r="O75" s="9">
        <f>SUM(Q75:U75)</f>
        <v>400000</v>
      </c>
      <c r="P75" s="63"/>
      <c r="Q75" s="17">
        <v>400000</v>
      </c>
      <c r="R75" s="63"/>
      <c r="S75" s="9"/>
      <c r="T75" s="9"/>
      <c r="U75" s="9"/>
      <c r="V75" s="52">
        <f>IF(W75=0,0,MIN(Q75,W75))</f>
        <v>0</v>
      </c>
      <c r="W75" s="28"/>
      <c r="X75" s="10"/>
      <c r="Y75" s="10"/>
      <c r="Z75" s="10"/>
      <c r="AA75" s="10"/>
      <c r="AB75" s="10"/>
      <c r="AC75" s="10">
        <f t="shared" si="4"/>
        <v>400000</v>
      </c>
      <c r="AD75" s="10"/>
      <c r="AE75" s="10"/>
      <c r="AF75" s="10"/>
      <c r="AG75" s="10"/>
      <c r="AH75" s="11">
        <f t="shared" si="3"/>
        <v>400000</v>
      </c>
    </row>
    <row r="76" spans="1:34" ht="13.5" x14ac:dyDescent="0.25">
      <c r="A76" s="4" t="s">
        <v>65</v>
      </c>
      <c r="B76" s="65">
        <v>75</v>
      </c>
      <c r="C76" s="5" t="s">
        <v>377</v>
      </c>
      <c r="D76" s="5" t="s">
        <v>447</v>
      </c>
      <c r="E76" s="33" t="s">
        <v>362</v>
      </c>
      <c r="F76" s="6" t="s">
        <v>335</v>
      </c>
      <c r="G76" s="5" t="s">
        <v>336</v>
      </c>
      <c r="H76" s="57" t="s">
        <v>337</v>
      </c>
      <c r="I76" s="5" t="s">
        <v>338</v>
      </c>
      <c r="J76" s="6"/>
      <c r="K76" s="2">
        <v>1</v>
      </c>
      <c r="L76" s="2"/>
      <c r="M76" s="8"/>
      <c r="N76" s="8"/>
      <c r="O76" s="9">
        <f t="shared" ref="O76:O89" si="5">SUM(P76:U76)</f>
        <v>90000</v>
      </c>
      <c r="P76" s="9">
        <v>90000</v>
      </c>
      <c r="Q76" s="9"/>
      <c r="R76" s="9"/>
      <c r="S76" s="9"/>
      <c r="T76" s="9"/>
      <c r="U76" s="9"/>
      <c r="V76" s="52">
        <f t="shared" ref="V76:V88" si="6">IF(W76=0,0,MIN(P76,W76))</f>
        <v>0</v>
      </c>
      <c r="W76" s="28"/>
      <c r="X76" s="10"/>
      <c r="Y76" s="10"/>
      <c r="Z76" s="10"/>
      <c r="AA76" s="10"/>
      <c r="AB76" s="10"/>
      <c r="AC76" s="10">
        <f t="shared" si="4"/>
        <v>90000</v>
      </c>
      <c r="AD76" s="10"/>
      <c r="AE76" s="10"/>
      <c r="AF76" s="10"/>
      <c r="AG76" s="10"/>
      <c r="AH76" s="11">
        <f t="shared" si="3"/>
        <v>90000</v>
      </c>
    </row>
    <row r="77" spans="1:34" ht="13.5" x14ac:dyDescent="0.25">
      <c r="A77" s="4" t="s">
        <v>65</v>
      </c>
      <c r="B77" s="65">
        <v>76</v>
      </c>
      <c r="C77" s="5" t="s">
        <v>377</v>
      </c>
      <c r="D77" s="5" t="s">
        <v>447</v>
      </c>
      <c r="E77" s="33" t="s">
        <v>362</v>
      </c>
      <c r="F77" s="6" t="s">
        <v>339</v>
      </c>
      <c r="G77" s="57" t="s">
        <v>340</v>
      </c>
      <c r="H77" s="57" t="s">
        <v>341</v>
      </c>
      <c r="I77" s="5" t="s">
        <v>338</v>
      </c>
      <c r="J77" s="5"/>
      <c r="K77" s="2">
        <v>2</v>
      </c>
      <c r="L77" s="2"/>
      <c r="M77" s="8"/>
      <c r="N77" s="8"/>
      <c r="O77" s="9">
        <f t="shared" si="5"/>
        <v>170000</v>
      </c>
      <c r="P77" s="9">
        <v>170000</v>
      </c>
      <c r="Q77" s="9"/>
      <c r="R77" s="9"/>
      <c r="S77" s="9"/>
      <c r="T77" s="9"/>
      <c r="U77" s="9"/>
      <c r="V77" s="52">
        <f t="shared" si="6"/>
        <v>0</v>
      </c>
      <c r="W77" s="28"/>
      <c r="X77" s="10"/>
      <c r="Y77" s="10"/>
      <c r="Z77" s="10"/>
      <c r="AA77" s="10"/>
      <c r="AB77" s="10"/>
      <c r="AC77" s="10">
        <f t="shared" si="4"/>
        <v>170000</v>
      </c>
      <c r="AD77" s="10"/>
      <c r="AE77" s="10"/>
      <c r="AF77" s="10"/>
      <c r="AG77" s="10"/>
      <c r="AH77" s="11">
        <f t="shared" si="3"/>
        <v>170000</v>
      </c>
    </row>
    <row r="78" spans="1:34" ht="13.5" x14ac:dyDescent="0.25">
      <c r="A78" s="4" t="s">
        <v>65</v>
      </c>
      <c r="B78" s="65">
        <v>77</v>
      </c>
      <c r="C78" s="5" t="s">
        <v>377</v>
      </c>
      <c r="D78" s="5" t="s">
        <v>447</v>
      </c>
      <c r="E78" s="33" t="s">
        <v>359</v>
      </c>
      <c r="F78" s="6" t="s">
        <v>342</v>
      </c>
      <c r="G78" s="5" t="s">
        <v>343</v>
      </c>
      <c r="H78" s="5" t="s">
        <v>395</v>
      </c>
      <c r="I78" s="5" t="s">
        <v>338</v>
      </c>
      <c r="J78" s="6"/>
      <c r="K78" s="2">
        <v>1</v>
      </c>
      <c r="L78" s="2"/>
      <c r="M78" s="8"/>
      <c r="N78" s="8"/>
      <c r="O78" s="9">
        <f t="shared" si="5"/>
        <v>310000</v>
      </c>
      <c r="P78" s="9">
        <v>310000</v>
      </c>
      <c r="Q78" s="9"/>
      <c r="R78" s="9"/>
      <c r="S78" s="9"/>
      <c r="T78" s="9"/>
      <c r="U78" s="9"/>
      <c r="V78" s="52">
        <f t="shared" si="6"/>
        <v>0</v>
      </c>
      <c r="W78" s="28"/>
      <c r="X78" s="10"/>
      <c r="Y78" s="10"/>
      <c r="Z78" s="10"/>
      <c r="AA78" s="10"/>
      <c r="AB78" s="10"/>
      <c r="AC78" s="10">
        <f t="shared" si="4"/>
        <v>310000</v>
      </c>
      <c r="AD78" s="10"/>
      <c r="AE78" s="10"/>
      <c r="AF78" s="10"/>
      <c r="AG78" s="10"/>
      <c r="AH78" s="11">
        <f t="shared" si="3"/>
        <v>310000</v>
      </c>
    </row>
    <row r="79" spans="1:34" ht="13.5" x14ac:dyDescent="0.25">
      <c r="A79" s="4" t="s">
        <v>65</v>
      </c>
      <c r="B79" s="65">
        <v>78</v>
      </c>
      <c r="C79" s="5" t="s">
        <v>377</v>
      </c>
      <c r="D79" s="5" t="s">
        <v>447</v>
      </c>
      <c r="E79" s="33" t="s">
        <v>362</v>
      </c>
      <c r="F79" s="6" t="s">
        <v>344</v>
      </c>
      <c r="G79" s="5" t="s">
        <v>345</v>
      </c>
      <c r="H79" s="5" t="s">
        <v>346</v>
      </c>
      <c r="I79" s="5" t="s">
        <v>347</v>
      </c>
      <c r="J79" s="6"/>
      <c r="K79" s="2">
        <v>1</v>
      </c>
      <c r="L79" s="2"/>
      <c r="M79" s="8"/>
      <c r="N79" s="8"/>
      <c r="O79" s="9">
        <f t="shared" si="5"/>
        <v>180000</v>
      </c>
      <c r="P79" s="9">
        <v>180000</v>
      </c>
      <c r="Q79" s="9"/>
      <c r="R79" s="9"/>
      <c r="S79" s="9"/>
      <c r="T79" s="9"/>
      <c r="U79" s="9"/>
      <c r="V79" s="52">
        <f t="shared" si="6"/>
        <v>0</v>
      </c>
      <c r="W79" s="28"/>
      <c r="X79" s="10"/>
      <c r="Y79" s="10"/>
      <c r="Z79" s="10"/>
      <c r="AA79" s="10"/>
      <c r="AB79" s="10"/>
      <c r="AC79" s="10">
        <f t="shared" si="4"/>
        <v>180000</v>
      </c>
      <c r="AD79" s="10"/>
      <c r="AE79" s="10"/>
      <c r="AF79" s="10"/>
      <c r="AG79" s="10"/>
      <c r="AH79" s="11">
        <f t="shared" si="3"/>
        <v>180000</v>
      </c>
    </row>
    <row r="80" spans="1:34" ht="13.5" x14ac:dyDescent="0.25">
      <c r="A80" s="4" t="s">
        <v>65</v>
      </c>
      <c r="B80" s="65">
        <v>79</v>
      </c>
      <c r="C80" s="5" t="s">
        <v>377</v>
      </c>
      <c r="D80" s="5" t="s">
        <v>447</v>
      </c>
      <c r="E80" s="33" t="s">
        <v>362</v>
      </c>
      <c r="F80" s="6" t="s">
        <v>348</v>
      </c>
      <c r="G80" s="5" t="s">
        <v>349</v>
      </c>
      <c r="H80" s="5" t="s">
        <v>350</v>
      </c>
      <c r="I80" s="5" t="s">
        <v>351</v>
      </c>
      <c r="J80" s="6"/>
      <c r="K80" s="2">
        <v>1</v>
      </c>
      <c r="L80" s="2"/>
      <c r="M80" s="8"/>
      <c r="N80" s="8"/>
      <c r="O80" s="9">
        <f t="shared" si="5"/>
        <v>300000</v>
      </c>
      <c r="P80" s="9">
        <v>300000</v>
      </c>
      <c r="Q80" s="9"/>
      <c r="R80" s="9"/>
      <c r="S80" s="9"/>
      <c r="T80" s="9"/>
      <c r="U80" s="9"/>
      <c r="V80" s="52">
        <f t="shared" si="6"/>
        <v>0</v>
      </c>
      <c r="W80" s="28"/>
      <c r="X80" s="10"/>
      <c r="Y80" s="10"/>
      <c r="Z80" s="10"/>
      <c r="AA80" s="10"/>
      <c r="AB80" s="10"/>
      <c r="AC80" s="10">
        <f t="shared" si="4"/>
        <v>300000</v>
      </c>
      <c r="AD80" s="10"/>
      <c r="AE80" s="10"/>
      <c r="AF80" s="10"/>
      <c r="AG80" s="10"/>
      <c r="AH80" s="11">
        <f t="shared" si="3"/>
        <v>300000</v>
      </c>
    </row>
    <row r="81" spans="1:34" ht="13.5" x14ac:dyDescent="0.25">
      <c r="A81" s="4" t="s">
        <v>13</v>
      </c>
      <c r="B81" s="65">
        <v>80</v>
      </c>
      <c r="C81" s="5" t="s">
        <v>377</v>
      </c>
      <c r="D81" s="5" t="s">
        <v>447</v>
      </c>
      <c r="E81" s="33" t="s">
        <v>362</v>
      </c>
      <c r="F81" s="6" t="s">
        <v>354</v>
      </c>
      <c r="G81" s="5" t="s">
        <v>355</v>
      </c>
      <c r="H81" s="5" t="s">
        <v>356</v>
      </c>
      <c r="I81" s="5" t="s">
        <v>357</v>
      </c>
      <c r="J81" s="6"/>
      <c r="K81" s="2">
        <v>2</v>
      </c>
      <c r="L81" s="2"/>
      <c r="M81" s="8"/>
      <c r="N81" s="8"/>
      <c r="O81" s="9">
        <f t="shared" si="5"/>
        <v>30500</v>
      </c>
      <c r="P81" s="9">
        <v>28000</v>
      </c>
      <c r="Q81" s="9">
        <v>500</v>
      </c>
      <c r="R81" s="9">
        <v>500</v>
      </c>
      <c r="S81" s="9">
        <v>500</v>
      </c>
      <c r="T81" s="9">
        <v>500</v>
      </c>
      <c r="U81" s="9">
        <v>500</v>
      </c>
      <c r="V81" s="52">
        <f t="shared" si="6"/>
        <v>28000</v>
      </c>
      <c r="W81" s="28">
        <f>O81</f>
        <v>30500</v>
      </c>
      <c r="X81" s="10"/>
      <c r="Y81" s="10"/>
      <c r="Z81" s="10"/>
      <c r="AA81" s="10"/>
      <c r="AB81" s="10"/>
      <c r="AC81" s="10"/>
      <c r="AD81" s="10"/>
      <c r="AE81" s="10"/>
      <c r="AF81" s="10"/>
      <c r="AG81" s="10"/>
      <c r="AH81" s="11">
        <f t="shared" si="3"/>
        <v>30500</v>
      </c>
    </row>
    <row r="82" spans="1:34" ht="13.5" x14ac:dyDescent="0.25">
      <c r="A82" s="46" t="s">
        <v>65</v>
      </c>
      <c r="B82" s="65">
        <v>81</v>
      </c>
      <c r="C82" s="39" t="s">
        <v>377</v>
      </c>
      <c r="D82" s="5" t="s">
        <v>447</v>
      </c>
      <c r="E82" s="45" t="s">
        <v>359</v>
      </c>
      <c r="F82" s="48" t="s">
        <v>439</v>
      </c>
      <c r="G82" s="5" t="s">
        <v>402</v>
      </c>
      <c r="H82" s="47" t="s">
        <v>403</v>
      </c>
      <c r="I82" s="47" t="s">
        <v>404</v>
      </c>
      <c r="J82" s="7" t="s">
        <v>405</v>
      </c>
      <c r="K82" s="42">
        <v>1</v>
      </c>
      <c r="L82" s="42"/>
      <c r="M82" s="38"/>
      <c r="N82" s="38"/>
      <c r="O82" s="9">
        <f t="shared" si="5"/>
        <v>20000000</v>
      </c>
      <c r="P82" s="43">
        <v>4000000</v>
      </c>
      <c r="Q82" s="43">
        <v>4000000</v>
      </c>
      <c r="R82" s="43">
        <v>4000000</v>
      </c>
      <c r="S82" s="43">
        <v>4000000</v>
      </c>
      <c r="T82" s="43">
        <v>4000000</v>
      </c>
      <c r="U82" s="43"/>
      <c r="V82" s="55">
        <f t="shared" si="6"/>
        <v>0</v>
      </c>
      <c r="W82" s="35"/>
      <c r="X82" s="44"/>
      <c r="Y82" s="44"/>
      <c r="Z82" s="44"/>
      <c r="AA82" s="44"/>
      <c r="AB82" s="44">
        <f>Table1[[#This Row],[Cost Total]]*0.5</f>
        <v>10000000</v>
      </c>
      <c r="AC82" s="44"/>
      <c r="AD82" s="44"/>
      <c r="AE82" s="44"/>
      <c r="AF82" s="44"/>
      <c r="AG82" s="44">
        <f>Table1[[#This Row],[Cost Total]]*0.5</f>
        <v>10000000</v>
      </c>
      <c r="AH82" s="11">
        <f t="shared" si="3"/>
        <v>20000000</v>
      </c>
    </row>
    <row r="83" spans="1:34" ht="13.5" x14ac:dyDescent="0.25">
      <c r="A83" s="46" t="s">
        <v>65</v>
      </c>
      <c r="B83" s="65">
        <v>82</v>
      </c>
      <c r="C83" s="39" t="s">
        <v>377</v>
      </c>
      <c r="D83" s="5" t="s">
        <v>447</v>
      </c>
      <c r="E83" s="45" t="s">
        <v>359</v>
      </c>
      <c r="F83" s="40" t="s">
        <v>407</v>
      </c>
      <c r="G83" s="5" t="s">
        <v>408</v>
      </c>
      <c r="H83" s="47" t="s">
        <v>409</v>
      </c>
      <c r="I83" s="47" t="s">
        <v>410</v>
      </c>
      <c r="J83" s="7" t="s">
        <v>411</v>
      </c>
      <c r="K83" s="42">
        <v>1</v>
      </c>
      <c r="L83" s="42"/>
      <c r="M83" s="38"/>
      <c r="N83" s="38"/>
      <c r="O83" s="9">
        <f t="shared" si="5"/>
        <v>4000000</v>
      </c>
      <c r="P83" s="43">
        <v>200000</v>
      </c>
      <c r="Q83" s="43">
        <v>3800000</v>
      </c>
      <c r="R83" s="43"/>
      <c r="S83" s="43"/>
      <c r="T83" s="43"/>
      <c r="U83" s="43"/>
      <c r="V83" s="55">
        <f t="shared" si="6"/>
        <v>0</v>
      </c>
      <c r="W83" s="35"/>
      <c r="X83" s="44"/>
      <c r="Y83" s="44"/>
      <c r="Z83" s="44"/>
      <c r="AA83" s="44"/>
      <c r="AB83" s="44">
        <f>Table1[[#This Row],[Cost Total]]</f>
        <v>4000000</v>
      </c>
      <c r="AC83" s="44"/>
      <c r="AD83" s="44"/>
      <c r="AE83" s="44"/>
      <c r="AF83" s="44"/>
      <c r="AG83" s="44"/>
      <c r="AH83" s="11">
        <f t="shared" si="3"/>
        <v>4000000</v>
      </c>
    </row>
    <row r="84" spans="1:34" ht="13.5" x14ac:dyDescent="0.25">
      <c r="A84" s="46" t="s">
        <v>65</v>
      </c>
      <c r="B84" s="65">
        <v>83</v>
      </c>
      <c r="C84" s="39" t="s">
        <v>377</v>
      </c>
      <c r="D84" s="5" t="s">
        <v>447</v>
      </c>
      <c r="E84" s="45" t="s">
        <v>359</v>
      </c>
      <c r="F84" s="48" t="s">
        <v>440</v>
      </c>
      <c r="G84" s="5" t="s">
        <v>413</v>
      </c>
      <c r="H84" s="47" t="s">
        <v>414</v>
      </c>
      <c r="I84" s="47" t="s">
        <v>415</v>
      </c>
      <c r="J84" s="7" t="s">
        <v>416</v>
      </c>
      <c r="K84" s="42">
        <v>1</v>
      </c>
      <c r="L84" s="42"/>
      <c r="M84" s="38"/>
      <c r="N84" s="38"/>
      <c r="O84" s="9">
        <f t="shared" si="5"/>
        <v>8000000</v>
      </c>
      <c r="P84" s="43"/>
      <c r="Q84" s="43">
        <v>2000000</v>
      </c>
      <c r="R84" s="43">
        <v>2000000</v>
      </c>
      <c r="S84" s="43">
        <v>2000000</v>
      </c>
      <c r="T84" s="43">
        <v>2000000</v>
      </c>
      <c r="U84" s="43"/>
      <c r="V84" s="55">
        <f t="shared" si="6"/>
        <v>0</v>
      </c>
      <c r="W84" s="35"/>
      <c r="X84" s="44"/>
      <c r="Y84" s="44"/>
      <c r="Z84" s="44"/>
      <c r="AA84" s="44"/>
      <c r="AB84" s="44">
        <f>Table1[[#This Row],[Cost Total]]</f>
        <v>8000000</v>
      </c>
      <c r="AC84" s="44"/>
      <c r="AD84" s="44"/>
      <c r="AE84" s="44"/>
      <c r="AF84" s="44"/>
      <c r="AG84" s="44"/>
      <c r="AH84" s="11">
        <f t="shared" ref="AH84:AH89" si="7">SUM(W84:AG84)</f>
        <v>8000000</v>
      </c>
    </row>
    <row r="85" spans="1:34" ht="13.5" x14ac:dyDescent="0.25">
      <c r="A85" s="46" t="s">
        <v>65</v>
      </c>
      <c r="B85" s="8">
        <v>84</v>
      </c>
      <c r="C85" s="39" t="s">
        <v>376</v>
      </c>
      <c r="D85" s="5" t="s">
        <v>379</v>
      </c>
      <c r="E85" s="45" t="s">
        <v>362</v>
      </c>
      <c r="F85" s="40" t="s">
        <v>401</v>
      </c>
      <c r="G85" s="39"/>
      <c r="H85" s="39"/>
      <c r="I85" s="39"/>
      <c r="J85" s="40"/>
      <c r="K85" s="42">
        <v>2</v>
      </c>
      <c r="L85" s="42"/>
      <c r="M85" s="38"/>
      <c r="N85" s="38"/>
      <c r="O85" s="9">
        <f t="shared" si="5"/>
        <v>0</v>
      </c>
      <c r="P85" s="43"/>
      <c r="Q85" s="43"/>
      <c r="R85" s="43"/>
      <c r="S85" s="43"/>
      <c r="T85" s="43"/>
      <c r="U85" s="43"/>
      <c r="V85" s="55">
        <f t="shared" si="6"/>
        <v>0</v>
      </c>
      <c r="W85" s="35"/>
      <c r="X85" s="44"/>
      <c r="Y85" s="44"/>
      <c r="Z85" s="44"/>
      <c r="AA85" s="44"/>
      <c r="AB85" s="44"/>
      <c r="AC85" s="44"/>
      <c r="AD85" s="44"/>
      <c r="AE85" s="44"/>
      <c r="AF85" s="44"/>
      <c r="AG85" s="44"/>
      <c r="AH85" s="11">
        <f t="shared" si="7"/>
        <v>0</v>
      </c>
    </row>
    <row r="86" spans="1:34" ht="13.5" x14ac:dyDescent="0.25">
      <c r="A86" s="46" t="s">
        <v>65</v>
      </c>
      <c r="B86" s="65">
        <v>85</v>
      </c>
      <c r="C86" s="39" t="s">
        <v>377</v>
      </c>
      <c r="D86" s="5" t="s">
        <v>447</v>
      </c>
      <c r="E86" s="45" t="s">
        <v>375</v>
      </c>
      <c r="F86" s="48" t="s">
        <v>417</v>
      </c>
      <c r="G86" s="5" t="s">
        <v>419</v>
      </c>
      <c r="H86" s="47" t="s">
        <v>443</v>
      </c>
      <c r="I86" s="47"/>
      <c r="J86" s="7"/>
      <c r="K86" s="42">
        <v>1</v>
      </c>
      <c r="L86" s="42"/>
      <c r="M86" s="38"/>
      <c r="N86" s="38"/>
      <c r="O86" s="9">
        <f t="shared" si="5"/>
        <v>1800000</v>
      </c>
      <c r="P86" s="43"/>
      <c r="Q86" s="43"/>
      <c r="R86" s="43"/>
      <c r="S86" s="43"/>
      <c r="T86" s="43">
        <v>900000</v>
      </c>
      <c r="U86" s="43">
        <v>900000</v>
      </c>
      <c r="V86" s="55">
        <f t="shared" si="6"/>
        <v>0</v>
      </c>
      <c r="W86" s="35"/>
      <c r="X86" s="44"/>
      <c r="Y86" s="44"/>
      <c r="Z86" s="44">
        <f>Table1[[#This Row],[Cost Total]]</f>
        <v>1800000</v>
      </c>
      <c r="AA86" s="44"/>
      <c r="AB86" s="44"/>
      <c r="AC86" s="44"/>
      <c r="AD86" s="44"/>
      <c r="AE86" s="44"/>
      <c r="AF86" s="44"/>
      <c r="AG86" s="44"/>
      <c r="AH86" s="11">
        <f t="shared" si="7"/>
        <v>1800000</v>
      </c>
    </row>
    <row r="87" spans="1:34" ht="13.5" x14ac:dyDescent="0.25">
      <c r="A87" s="67" t="s">
        <v>65</v>
      </c>
      <c r="B87" s="77">
        <v>86</v>
      </c>
      <c r="C87" s="69" t="s">
        <v>377</v>
      </c>
      <c r="D87" s="5" t="s">
        <v>447</v>
      </c>
      <c r="E87" s="76" t="s">
        <v>375</v>
      </c>
      <c r="F87" s="70" t="s">
        <v>434</v>
      </c>
      <c r="G87" s="69" t="s">
        <v>435</v>
      </c>
      <c r="H87" s="71" t="s">
        <v>436</v>
      </c>
      <c r="I87" s="71" t="s">
        <v>437</v>
      </c>
      <c r="J87" s="69" t="s">
        <v>438</v>
      </c>
      <c r="K87" s="72">
        <v>2</v>
      </c>
      <c r="L87" s="72"/>
      <c r="M87" s="68"/>
      <c r="N87" s="68"/>
      <c r="O87" s="9">
        <f t="shared" si="5"/>
        <v>75000</v>
      </c>
      <c r="P87" s="64">
        <v>75000</v>
      </c>
      <c r="Q87" s="64"/>
      <c r="R87" s="64"/>
      <c r="S87" s="64"/>
      <c r="T87" s="64"/>
      <c r="U87" s="64"/>
      <c r="V87" s="73">
        <f t="shared" si="6"/>
        <v>75000</v>
      </c>
      <c r="W87" s="74">
        <f>Table1[[#This Row],[Cost Total]]</f>
        <v>75000</v>
      </c>
      <c r="X87" s="75"/>
      <c r="Y87" s="75"/>
      <c r="Z87" s="75"/>
      <c r="AA87" s="75"/>
      <c r="AB87" s="75"/>
      <c r="AC87" s="75"/>
      <c r="AD87" s="75"/>
      <c r="AE87" s="75"/>
      <c r="AF87" s="75"/>
      <c r="AG87" s="75"/>
      <c r="AH87" s="11">
        <f t="shared" si="7"/>
        <v>75000</v>
      </c>
    </row>
    <row r="88" spans="1:34" ht="13.5" x14ac:dyDescent="0.25">
      <c r="A88" s="67" t="s">
        <v>65</v>
      </c>
      <c r="B88" s="77">
        <v>87</v>
      </c>
      <c r="C88" s="69" t="s">
        <v>377</v>
      </c>
      <c r="D88" s="5" t="s">
        <v>447</v>
      </c>
      <c r="E88" s="76" t="s">
        <v>375</v>
      </c>
      <c r="F88" s="48" t="s">
        <v>517</v>
      </c>
      <c r="G88" s="69" t="s">
        <v>299</v>
      </c>
      <c r="H88" s="71" t="s">
        <v>300</v>
      </c>
      <c r="I88" s="71" t="s">
        <v>441</v>
      </c>
      <c r="J88" s="69" t="s">
        <v>442</v>
      </c>
      <c r="K88" s="72">
        <v>2</v>
      </c>
      <c r="L88" s="72"/>
      <c r="M88" s="68"/>
      <c r="N88" s="68"/>
      <c r="O88" s="9">
        <f t="shared" si="5"/>
        <v>80000</v>
      </c>
      <c r="P88" s="64">
        <v>80000</v>
      </c>
      <c r="Q88" s="64"/>
      <c r="R88" s="64"/>
      <c r="S88" s="64"/>
      <c r="T88" s="64"/>
      <c r="U88" s="64"/>
      <c r="V88" s="73">
        <f t="shared" si="6"/>
        <v>80000</v>
      </c>
      <c r="W88" s="74">
        <f>Table1[[#This Row],[FY23]]</f>
        <v>80000</v>
      </c>
      <c r="X88" s="75"/>
      <c r="Y88" s="75"/>
      <c r="Z88" s="75"/>
      <c r="AA88" s="75"/>
      <c r="AB88" s="75"/>
      <c r="AC88" s="75"/>
      <c r="AD88" s="75"/>
      <c r="AE88" s="75"/>
      <c r="AF88" s="75"/>
      <c r="AG88" s="75"/>
      <c r="AH88" s="11">
        <f t="shared" si="7"/>
        <v>80000</v>
      </c>
    </row>
    <row r="89" spans="1:34" ht="13.5" x14ac:dyDescent="0.25">
      <c r="A89" s="46" t="s">
        <v>65</v>
      </c>
      <c r="B89" s="38">
        <v>88</v>
      </c>
      <c r="C89" s="78" t="s">
        <v>377</v>
      </c>
      <c r="D89" s="5" t="s">
        <v>447</v>
      </c>
      <c r="E89" s="33" t="s">
        <v>359</v>
      </c>
      <c r="F89" s="79" t="s">
        <v>422</v>
      </c>
      <c r="G89" s="39"/>
      <c r="H89" s="41"/>
      <c r="I89" s="41"/>
      <c r="J89" s="40"/>
      <c r="K89" s="72">
        <v>1</v>
      </c>
      <c r="L89" s="42"/>
      <c r="M89" s="38"/>
      <c r="N89" s="38"/>
      <c r="O89" s="9">
        <f t="shared" si="5"/>
        <v>20000</v>
      </c>
      <c r="P89" s="64">
        <v>20000</v>
      </c>
      <c r="Q89" s="43"/>
      <c r="R89" s="43"/>
      <c r="S89" s="43"/>
      <c r="T89" s="43"/>
      <c r="U89" s="43"/>
      <c r="V89" s="73">
        <v>20000</v>
      </c>
      <c r="W89" s="66">
        <f>Table1[[#This Row],[FY23]]</f>
        <v>20000</v>
      </c>
      <c r="X89" s="44"/>
      <c r="Y89" s="44"/>
      <c r="Z89" s="44"/>
      <c r="AA89" s="44"/>
      <c r="AB89" s="44"/>
      <c r="AC89" s="44"/>
      <c r="AD89" s="44"/>
      <c r="AE89" s="44"/>
      <c r="AF89" s="44"/>
      <c r="AG89" s="44"/>
      <c r="AH89" s="11">
        <f t="shared" si="7"/>
        <v>20000</v>
      </c>
    </row>
    <row r="90" spans="1:34" ht="13.5" x14ac:dyDescent="0.25">
      <c r="A90" s="27"/>
      <c r="B90" s="25"/>
      <c r="C90" s="27"/>
      <c r="D90" s="27"/>
      <c r="E90" s="27"/>
      <c r="F90" s="24"/>
      <c r="G90" s="98"/>
      <c r="H90" s="24"/>
      <c r="I90" s="24"/>
      <c r="J90" s="24"/>
      <c r="K90" s="24"/>
      <c r="L90" s="24"/>
      <c r="M90" s="25"/>
      <c r="N90" s="26">
        <f>SUBTOTAL(9,N2:N89)</f>
        <v>2411447</v>
      </c>
      <c r="O90" s="26">
        <f>SUBTOTAL(9,O2:O89)</f>
        <v>124732187.36</v>
      </c>
      <c r="P90" s="26">
        <f>SUBTOTAL(9,P2:P89)</f>
        <v>25697514.560000002</v>
      </c>
      <c r="Q90" s="26">
        <f>SUBTOTAL(9,Q2:Q89)</f>
        <v>31700934.559999999</v>
      </c>
      <c r="R90" s="26">
        <f>SUBTOTAL(9,R2:R89)</f>
        <v>31609684.559999999</v>
      </c>
      <c r="S90" s="26">
        <f>SUBTOTAL(9,S2:S89)</f>
        <v>10794684.560000001</v>
      </c>
      <c r="T90" s="26">
        <f>SUBTOTAL(9,T2:T89)</f>
        <v>11919684.560000001</v>
      </c>
      <c r="U90" s="26">
        <f>SUBTOTAL(9,U2:U89)</f>
        <v>13009684.560000001</v>
      </c>
      <c r="V90" s="26">
        <f>SUBTOTAL(9,V2:V89)</f>
        <v>7437385.3800000008</v>
      </c>
      <c r="W90" s="26">
        <f>SUBTOTAL(9,W2:W89)</f>
        <v>17452244.18</v>
      </c>
      <c r="X90" s="26">
        <f>SUBTOTAL(9,X2:X89)</f>
        <v>258230</v>
      </c>
      <c r="Y90" s="26">
        <f>SUBTOTAL(9,Y2:Y89)</f>
        <v>5040000</v>
      </c>
      <c r="Z90" s="26">
        <f>SUBTOTAL(9,Z2:Z89)</f>
        <v>3980000</v>
      </c>
      <c r="AA90" s="26">
        <f>SUBTOTAL(9,AA2:AA89)</f>
        <v>2897810</v>
      </c>
      <c r="AB90" s="26">
        <f>SUBTOTAL(9,AB2:AB89)</f>
        <v>38980300</v>
      </c>
      <c r="AC90" s="26">
        <f>SUBTOTAL(9,AC2:AC89)</f>
        <v>2730000</v>
      </c>
      <c r="AD90" s="26">
        <f>SUBTOTAL(9,AD2:AD89)</f>
        <v>0</v>
      </c>
      <c r="AE90" s="26">
        <f>SUBTOTAL(9,AE2:AE89)</f>
        <v>0</v>
      </c>
      <c r="AF90" s="26">
        <f>SUBTOTAL(9,AF2:AF89)</f>
        <v>24100000</v>
      </c>
      <c r="AG90" s="26">
        <f>SUBTOTAL(9,AG2:AG89)</f>
        <v>31517150</v>
      </c>
      <c r="AH90" s="26">
        <f>SUBTOTAL(9,AH2:AH89)</f>
        <v>126955734.17999999</v>
      </c>
    </row>
    <row r="93" spans="1:34" x14ac:dyDescent="0.2">
      <c r="C93" s="1" t="s">
        <v>397</v>
      </c>
    </row>
    <row r="94" spans="1:34" x14ac:dyDescent="0.2">
      <c r="C94" s="1" t="s">
        <v>398</v>
      </c>
    </row>
    <row r="95" spans="1:34" x14ac:dyDescent="0.2">
      <c r="C95" s="1" t="s">
        <v>399</v>
      </c>
    </row>
    <row r="96" spans="1:34" x14ac:dyDescent="0.2">
      <c r="C96" s="37" t="s">
        <v>400</v>
      </c>
      <c r="D96" s="37"/>
    </row>
  </sheetData>
  <conditionalFormatting sqref="Q69:U69 P49:U54 P43:U47 P69:P73 Q74:Q76 P41:U41 O35:O54 Q35:U40 O56:U57 O66:U68 O2:U34 O59:U64">
    <cfRule type="cellIs" dxfId="74" priority="120" operator="between">
      <formula>0.000000001</formula>
      <formula>300000</formula>
    </cfRule>
    <cfRule type="cellIs" dxfId="73" priority="121" operator="between">
      <formula>300000</formula>
      <formula>2225000</formula>
    </cfRule>
    <cfRule type="cellIs" dxfId="72" priority="122" operator="between">
      <formula>2225000</formula>
      <formula>3000000</formula>
    </cfRule>
    <cfRule type="cellIs" dxfId="71" priority="123" operator="greaterThan">
      <formula>3000000</formula>
    </cfRule>
  </conditionalFormatting>
  <conditionalFormatting sqref="Q69:U69 P49:U54 P43:U47 P69:P73 Q74:Q76 P41:U41 O35:O54 Q35:U40 O56:U57 O66:U68 O2:U34 O59:U64">
    <cfRule type="cellIs" priority="119" operator="equal">
      <formula>0</formula>
    </cfRule>
  </conditionalFormatting>
  <conditionalFormatting sqref="Q70:U73 P77:U85 S76:U76 R74:U75 P87:U88">
    <cfRule type="cellIs" dxfId="70" priority="110" operator="between">
      <formula>0.000000001</formula>
      <formula>300000</formula>
    </cfRule>
    <cfRule type="cellIs" dxfId="69" priority="111" operator="between">
      <formula>300000</formula>
      <formula>2225000</formula>
    </cfRule>
    <cfRule type="cellIs" dxfId="68" priority="112" operator="between">
      <formula>2225000</formula>
      <formula>3000000</formula>
    </cfRule>
    <cfRule type="cellIs" dxfId="67" priority="113" operator="greaterThan">
      <formula>3000000</formula>
    </cfRule>
  </conditionalFormatting>
  <conditionalFormatting sqref="Q70:U73 P77:U85 S76:U76 R74:U75 P87:U88">
    <cfRule type="cellIs" priority="109" operator="equal">
      <formula>0</formula>
    </cfRule>
  </conditionalFormatting>
  <conditionalFormatting sqref="O69:O85 O87:O89">
    <cfRule type="cellIs" dxfId="66" priority="100" operator="between">
      <formula>0.000000001</formula>
      <formula>300000</formula>
    </cfRule>
    <cfRule type="cellIs" dxfId="65" priority="101" operator="between">
      <formula>300000</formula>
      <formula>2225000</formula>
    </cfRule>
    <cfRule type="cellIs" dxfId="64" priority="102" operator="between">
      <formula>2225000</formula>
      <formula>3000000</formula>
    </cfRule>
    <cfRule type="cellIs" dxfId="63" priority="103" operator="greaterThan">
      <formula>3000000</formula>
    </cfRule>
  </conditionalFormatting>
  <conditionalFormatting sqref="O69:O85 O87:O89">
    <cfRule type="cellIs" priority="99" operator="equal">
      <formula>0</formula>
    </cfRule>
  </conditionalFormatting>
  <conditionalFormatting sqref="N53">
    <cfRule type="cellIs" dxfId="62" priority="65" operator="between">
      <formula>0.000000001</formula>
      <formula>300000</formula>
    </cfRule>
    <cfRule type="cellIs" dxfId="61" priority="66" operator="between">
      <formula>300000</formula>
      <formula>2225000</formula>
    </cfRule>
    <cfRule type="cellIs" dxfId="60" priority="67" operator="between">
      <formula>2225000</formula>
      <formula>3000000</formula>
    </cfRule>
    <cfRule type="cellIs" dxfId="59" priority="68" operator="greaterThan">
      <formula>3000000</formula>
    </cfRule>
  </conditionalFormatting>
  <conditionalFormatting sqref="N53">
    <cfRule type="cellIs" priority="64" operator="equal">
      <formula>0</formula>
    </cfRule>
  </conditionalFormatting>
  <conditionalFormatting sqref="P48:U48">
    <cfRule type="cellIs" dxfId="58" priority="90" operator="between">
      <formula>0.000000001</formula>
      <formula>300000</formula>
    </cfRule>
    <cfRule type="cellIs" dxfId="57" priority="91" operator="between">
      <formula>300000</formula>
      <formula>2225000</formula>
    </cfRule>
    <cfRule type="cellIs" dxfId="56" priority="92" operator="between">
      <formula>2225000</formula>
      <formula>3000000</formula>
    </cfRule>
    <cfRule type="cellIs" dxfId="55" priority="93" operator="greaterThan">
      <formula>3000000</formula>
    </cfRule>
  </conditionalFormatting>
  <conditionalFormatting sqref="P48:U48">
    <cfRule type="cellIs" priority="89" operator="equal">
      <formula>0</formula>
    </cfRule>
  </conditionalFormatting>
  <conditionalFormatting sqref="N11">
    <cfRule type="cellIs" dxfId="54" priority="70" operator="between">
      <formula>0.000000001</formula>
      <formula>300000</formula>
    </cfRule>
    <cfRule type="cellIs" dxfId="53" priority="71" operator="between">
      <formula>300000</formula>
      <formula>2225000</formula>
    </cfRule>
    <cfRule type="cellIs" dxfId="52" priority="72" operator="between">
      <formula>2225000</formula>
      <formula>3000000</formula>
    </cfRule>
    <cfRule type="cellIs" dxfId="51" priority="73" operator="greaterThan">
      <formula>3000000</formula>
    </cfRule>
  </conditionalFormatting>
  <conditionalFormatting sqref="N11">
    <cfRule type="cellIs" priority="69" operator="equal">
      <formula>0</formula>
    </cfRule>
  </conditionalFormatting>
  <conditionalFormatting sqref="N52">
    <cfRule type="cellIs" dxfId="50" priority="60" operator="between">
      <formula>0.000000001</formula>
      <formula>300000</formula>
    </cfRule>
    <cfRule type="cellIs" dxfId="49" priority="61" operator="between">
      <formula>300000</formula>
      <formula>2225000</formula>
    </cfRule>
    <cfRule type="cellIs" dxfId="48" priority="62" operator="between">
      <formula>2225000</formula>
      <formula>3000000</formula>
    </cfRule>
    <cfRule type="cellIs" dxfId="47" priority="63" operator="greaterThan">
      <formula>3000000</formula>
    </cfRule>
  </conditionalFormatting>
  <conditionalFormatting sqref="N52">
    <cfRule type="cellIs" priority="59" operator="equal">
      <formula>0</formula>
    </cfRule>
  </conditionalFormatting>
  <conditionalFormatting sqref="N12:N35">
    <cfRule type="cellIs" dxfId="46" priority="45" operator="between">
      <formula>0.000000001</formula>
      <formula>300000</formula>
    </cfRule>
    <cfRule type="cellIs" dxfId="45" priority="46" operator="between">
      <formula>300000</formula>
      <formula>2225000</formula>
    </cfRule>
    <cfRule type="cellIs" dxfId="44" priority="47" operator="between">
      <formula>2225000</formula>
      <formula>3000000</formula>
    </cfRule>
    <cfRule type="cellIs" dxfId="43" priority="48" operator="greaterThan">
      <formula>3000000</formula>
    </cfRule>
  </conditionalFormatting>
  <conditionalFormatting sqref="N12:N35">
    <cfRule type="cellIs" priority="44" operator="equal">
      <formula>0</formula>
    </cfRule>
  </conditionalFormatting>
  <conditionalFormatting sqref="P42:U42">
    <cfRule type="cellIs" dxfId="42" priority="40" operator="between">
      <formula>0.000000001</formula>
      <formula>300000</formula>
    </cfRule>
    <cfRule type="cellIs" dxfId="41" priority="41" operator="between">
      <formula>300000</formula>
      <formula>2225000</formula>
    </cfRule>
    <cfRule type="cellIs" dxfId="40" priority="42" operator="between">
      <formula>2225000</formula>
      <formula>3000000</formula>
    </cfRule>
    <cfRule type="cellIs" dxfId="39" priority="43" operator="greaterThan">
      <formula>3000000</formula>
    </cfRule>
  </conditionalFormatting>
  <conditionalFormatting sqref="P42:U42">
    <cfRule type="cellIs" priority="39" operator="equal">
      <formula>0</formula>
    </cfRule>
  </conditionalFormatting>
  <conditionalFormatting sqref="K2:L2 K37:L54 K56:L57 K66:L68 K59:L64">
    <cfRule type="colorScale" priority="38">
      <colorScale>
        <cfvo type="num" val="1"/>
        <cfvo type="num" val="2"/>
        <cfvo type="num" val="3"/>
        <color theme="4" tint="0.39997558519241921"/>
        <color theme="6" tint="0.39997558519241921"/>
        <color theme="5" tint="0.39997558519241921"/>
      </colorScale>
    </cfRule>
  </conditionalFormatting>
  <conditionalFormatting sqref="K70:L85 K90:L90 K87:L88">
    <cfRule type="colorScale" priority="33">
      <colorScale>
        <cfvo type="num" val="1"/>
        <cfvo type="num" val="2"/>
        <cfvo type="num" val="3"/>
        <color theme="4" tint="0.39997558519241921"/>
        <color theme="6" tint="0.39997558519241921"/>
        <color theme="5" tint="0.39997558519241921"/>
      </colorScale>
    </cfRule>
  </conditionalFormatting>
  <conditionalFormatting sqref="K36:L36">
    <cfRule type="colorScale" priority="37">
      <colorScale>
        <cfvo type="num" val="1"/>
        <cfvo type="num" val="2"/>
        <cfvo type="num" val="3"/>
        <color theme="4" tint="0.39997558519241921"/>
        <color theme="6" tint="0.39997558519241921"/>
        <color theme="5" tint="0.39997558519241921"/>
      </colorScale>
    </cfRule>
  </conditionalFormatting>
  <conditionalFormatting sqref="K69:L69">
    <cfRule type="colorScale" priority="36">
      <colorScale>
        <cfvo type="num" val="1"/>
        <cfvo type="num" val="2"/>
        <cfvo type="num" val="3"/>
        <color theme="4" tint="0.39997558519241921"/>
        <color theme="6" tint="0.39997558519241921"/>
        <color theme="5" tint="0.39997558519241921"/>
      </colorScale>
    </cfRule>
  </conditionalFormatting>
  <conditionalFormatting sqref="K3:L35">
    <cfRule type="colorScale" priority="35">
      <colorScale>
        <cfvo type="num" val="1"/>
        <cfvo type="num" val="2"/>
        <cfvo type="num" val="3"/>
        <color theme="4" tint="0.39997558519241921"/>
        <color theme="6" tint="0.39997558519241921"/>
        <color theme="5" tint="0.39997558519241921"/>
      </colorScale>
    </cfRule>
  </conditionalFormatting>
  <conditionalFormatting sqref="P76">
    <cfRule type="cellIs" dxfId="38" priority="29" operator="between">
      <formula>0.000000001</formula>
      <formula>300000</formula>
    </cfRule>
    <cfRule type="cellIs" dxfId="37" priority="30" operator="between">
      <formula>300000</formula>
      <formula>2225000</formula>
    </cfRule>
    <cfRule type="cellIs" dxfId="36" priority="31" operator="between">
      <formula>2225000</formula>
      <formula>3000000</formula>
    </cfRule>
    <cfRule type="cellIs" dxfId="35" priority="32" operator="greaterThan">
      <formula>3000000</formula>
    </cfRule>
  </conditionalFormatting>
  <conditionalFormatting sqref="P76">
    <cfRule type="cellIs" priority="28" operator="equal">
      <formula>0</formula>
    </cfRule>
  </conditionalFormatting>
  <conditionalFormatting sqref="P40">
    <cfRule type="cellIs" dxfId="34" priority="24" operator="between">
      <formula>0.000000001</formula>
      <formula>300000</formula>
    </cfRule>
    <cfRule type="cellIs" dxfId="33" priority="25" operator="between">
      <formula>300000</formula>
      <formula>2225000</formula>
    </cfRule>
    <cfRule type="cellIs" dxfId="32" priority="26" operator="between">
      <formula>2225000</formula>
      <formula>3000000</formula>
    </cfRule>
    <cfRule type="cellIs" dxfId="31" priority="27" operator="greaterThan">
      <formula>3000000</formula>
    </cfRule>
  </conditionalFormatting>
  <conditionalFormatting sqref="P40">
    <cfRule type="cellIs" priority="23" operator="equal">
      <formula>0</formula>
    </cfRule>
  </conditionalFormatting>
  <conditionalFormatting sqref="P35:P39">
    <cfRule type="cellIs" dxfId="30" priority="19" operator="between">
      <formula>0.000000001</formula>
      <formula>300000</formula>
    </cfRule>
    <cfRule type="cellIs" dxfId="29" priority="20" operator="between">
      <formula>300000</formula>
      <formula>2225000</formula>
    </cfRule>
    <cfRule type="cellIs" dxfId="28" priority="21" operator="between">
      <formula>2225000</formula>
      <formula>3000000</formula>
    </cfRule>
    <cfRule type="cellIs" dxfId="27" priority="22" operator="greaterThan">
      <formula>3000000</formula>
    </cfRule>
  </conditionalFormatting>
  <conditionalFormatting sqref="P35:P39">
    <cfRule type="cellIs" priority="18" operator="equal">
      <formula>0</formula>
    </cfRule>
  </conditionalFormatting>
  <conditionalFormatting sqref="P89">
    <cfRule type="cellIs" dxfId="26" priority="14" operator="between">
      <formula>0.000000001</formula>
      <formula>300000</formula>
    </cfRule>
    <cfRule type="cellIs" dxfId="25" priority="15" operator="between">
      <formula>300000</formula>
      <formula>2225000</formula>
    </cfRule>
    <cfRule type="cellIs" dxfId="24" priority="16" operator="between">
      <formula>2225000</formula>
      <formula>3000000</formula>
    </cfRule>
    <cfRule type="cellIs" dxfId="23" priority="17" operator="greaterThan">
      <formula>3000000</formula>
    </cfRule>
  </conditionalFormatting>
  <conditionalFormatting sqref="P89">
    <cfRule type="cellIs" priority="13" operator="equal">
      <formula>0</formula>
    </cfRule>
  </conditionalFormatting>
  <conditionalFormatting sqref="K89">
    <cfRule type="colorScale" priority="12">
      <colorScale>
        <cfvo type="num" val="1"/>
        <cfvo type="num" val="2"/>
        <cfvo type="num" val="3"/>
        <color theme="4" tint="0.39997558519241921"/>
        <color theme="6" tint="0.39997558519241921"/>
        <color theme="5" tint="0.39997558519241921"/>
      </colorScale>
    </cfRule>
  </conditionalFormatting>
  <conditionalFormatting sqref="K86:L86">
    <cfRule type="colorScale" priority="1">
      <colorScale>
        <cfvo type="num" val="1"/>
        <cfvo type="num" val="2"/>
        <cfvo type="num" val="3"/>
        <color theme="4" tint="0.39997558519241921"/>
        <color theme="6" tint="0.39997558519241921"/>
        <color theme="5" tint="0.39997558519241921"/>
      </colorScale>
    </cfRule>
  </conditionalFormatting>
  <conditionalFormatting sqref="P86:U86">
    <cfRule type="cellIs" dxfId="22" priority="8" operator="between">
      <formula>0.000000001</formula>
      <formula>300000</formula>
    </cfRule>
    <cfRule type="cellIs" dxfId="21" priority="9" operator="between">
      <formula>300000</formula>
      <formula>2225000</formula>
    </cfRule>
    <cfRule type="cellIs" dxfId="20" priority="10" operator="between">
      <formula>2225000</formula>
      <formula>3000000</formula>
    </cfRule>
    <cfRule type="cellIs" dxfId="19" priority="11" operator="greaterThan">
      <formula>3000000</formula>
    </cfRule>
  </conditionalFormatting>
  <conditionalFormatting sqref="P86:U86">
    <cfRule type="cellIs" priority="7" operator="equal">
      <formula>0</formula>
    </cfRule>
  </conditionalFormatting>
  <conditionalFormatting sqref="O86">
    <cfRule type="cellIs" dxfId="18" priority="3" operator="between">
      <formula>0.000000001</formula>
      <formula>300000</formula>
    </cfRule>
    <cfRule type="cellIs" dxfId="17" priority="4" operator="between">
      <formula>300000</formula>
      <formula>2225000</formula>
    </cfRule>
    <cfRule type="cellIs" dxfId="16" priority="5" operator="between">
      <formula>2225000</formula>
      <formula>3000000</formula>
    </cfRule>
    <cfRule type="cellIs" dxfId="15" priority="6" operator="greaterThan">
      <formula>3000000</formula>
    </cfRule>
  </conditionalFormatting>
  <conditionalFormatting sqref="O86">
    <cfRule type="cellIs" priority="2" operator="equal">
      <formula>0</formula>
    </cfRule>
  </conditionalFormatting>
  <dataValidations count="1">
    <dataValidation type="list" allowBlank="1" showInputMessage="1" showErrorMessage="1" sqref="C90:D90 D66:D89 C56:D57 C59:D64 C2:D54 C66:C88">
      <formula1>$AJ$2:$AJ$7</formula1>
    </dataValidation>
  </dataValidations>
  <hyperlinks>
    <hyperlink ref="B64" r:id="rId1" display="Revisions to Org. Submissions\7000 Touhy Roof Restoration CIP Request Form %5bPresentation%5d.pdf"/>
    <hyperlink ref="B36" r:id="rId2" display="Revisions to Org. Submissions\CIP Rv - Fitness Flooring.pdf"/>
    <hyperlink ref="B40" r:id="rId3" display="Revisions to Org. Submissions\CIP Rv - Hydrant Flushing &amp; Testing.pdf"/>
    <hyperlink ref="B35" r:id="rId4" display="Revisions to Org. Submissions\CIP Rv  - Fitness Front Lobby Door.pdf"/>
    <hyperlink ref="B38" r:id="rId5" display="Revisions to Org. Submissions\CIP Rv - Fitness HVAC.pdf"/>
    <hyperlink ref="B39" r:id="rId6" display="Revisions to Org. Submissions\CIP Rv - Fitness Membership Service Desk.pdf"/>
    <hyperlink ref="B37" r:id="rId7" display="Revisions to Org. Submissions\CIP Rv - Fitness Pool Duct Work Form.pdf"/>
    <hyperlink ref="B73" r:id="rId8" display="Revisions to Org. Submissions\CIP Rv - Ambulance Replacement.pdf"/>
    <hyperlink ref="B41" r:id="rId9" display="Revisions to Org. Submissions\CIP Rv - Concrete Driveway Replacement.pdf"/>
    <hyperlink ref="B3" r:id="rId10" display="Revisions to Org. Submissions\CIP Rv - Entrance and Roadway Signage.pdf"/>
    <hyperlink ref="B7" r:id="rId11" display="Revisions to Org. Submissions\CIP Rv - License Plate Reader.pdf"/>
    <hyperlink ref="B4" r:id="rId12" display="Revisions to Org. Submissions\CIP Rv - Police Training Room Update.pdf"/>
    <hyperlink ref="B77" r:id="rId13" display="Revisions to Org. Submissions\CIP Rv - 440 and 472 Replacements.pdf"/>
    <hyperlink ref="B79" r:id="rId14" display="Revisions to Org. Submissions\CIP Rv - 478 Sewer Van.pdf"/>
    <hyperlink ref="B80" r:id="rId15" display="Revisions to Org. Submissions\CIP Rv - 499 Street Sweeper Replacement.pdf"/>
    <hyperlink ref="B61" r:id="rId16" display="Revisions to Org. Submissions\CIP Rv - 999 Civic Center Drive HVAC Replacement.pdf"/>
    <hyperlink ref="B42" r:id="rId17" display="Revisions to Org. Submissions\CIP Rv - Crack Sealing.pdf"/>
    <hyperlink ref="B76" r:id="rId18" display="Revisions to Org. Submissions\CIP Rv - Detective Sedan Replacement 104 and 107.pdf"/>
    <hyperlink ref="B87" r:id="rId19" display="Revisions to Org. Submissions\CIP Rv - Employee Parking Area Gate and Man Door.pdf"/>
    <hyperlink ref="B34" r:id="rId20" display="Revisions to Org. Submissions\CIP Rv - Heavy Duty Mobile Truck Lifts.pdf"/>
    <hyperlink ref="B78" r:id="rId21" display="Revisions to Org. Submissions\CIP Rv - Hooklift.pdf"/>
    <hyperlink ref="B56" r:id="rId22" display="Revisions to Org. Submissions\CIP Rv - Lower Level Mechanical Roof and Access Door.pdf"/>
    <hyperlink ref="B45" r:id="rId23" display="Revisions to Org. Submissions\CIP Rv - Minor Asphalt.pdf"/>
    <hyperlink ref="B66" r:id="rId24" display="Revisions to Org. Submissions\CIP Rv - PD Exterior Man Doors.pdf"/>
    <hyperlink ref="B60" r:id="rId25" display="Revisions to Org. Submissions\CIP Rv - PD HVAC Replacement.pdf"/>
    <hyperlink ref="B67" r:id="rId26" display="Revisions to Org. Submissions\CIP Rv - PW Exterior Man Doors.pdf"/>
    <hyperlink ref="B59" r:id="rId27" display="Revisions to Org. Submissions\CIP Rv - PW HVAC Replacement.pdf"/>
    <hyperlink ref="B62" r:id="rId28" display="Revisions to Org. Submissions\CIP Rv - Repair_Replacement of Exterior Walls,Gutters and Soffits.pdf"/>
    <hyperlink ref="B75" r:id="rId29" display="Revisions to Org. Submissions\CIP Rv - Replace 11 General Government Vehicles with 8 Electric Motor Pool Vehicles.pdf"/>
    <hyperlink ref="B57" r:id="rId30" display="Revisions to Org. Submissions\CIP Rv - Replacement of Exterior Door and Frames at 1000 Civic Center Drive.pdf"/>
    <hyperlink ref="B43" r:id="rId31" display="Revisions to Org. Submissions\CIP Rv - ReplacementPump2&amp;4.pdf"/>
    <hyperlink ref="B8" r:id="rId32" display="Revisions to Org. Submissions\CIP Rv - Salt Dome.pdf"/>
    <hyperlink ref="B46" r:id="rId33" display="Revisions to Org. Submissions\CIP Rv - Traffic Signal Maintenance.pdf"/>
    <hyperlink ref="B44" r:id="rId34" display="Revisions to Org. Submissions\CIP Rv - Tree Planting.pdf"/>
    <hyperlink ref="B47" r:id="rId35" display="Revisions to Org. Submissions\CIP Rv - Tree Trimming.pdf"/>
    <hyperlink ref="B48" r:id="rId36" display="Revisions to Org. Submissions\CIP Rv - Tree Removal Program.pdf"/>
    <hyperlink ref="B63" r:id="rId37" display="Revisions to Org. Submissions\CIP Rv - Truck Wash Restoration.pdf"/>
    <hyperlink ref="B50" r:id="rId38" display="Revisions to Org. Submissions\CIP Rv - Sewer Lining Program.pdf"/>
    <hyperlink ref="B49" r:id="rId39" display="Revisions to Org. Submissions\CIP Rv - Sewer Cleaning and Televising Program.pdf"/>
    <hyperlink ref="B68" r:id="rId40" display="Revisions to Org. Submissions\CIP Rv - IT AV Video Conferencing.pdf"/>
    <hyperlink ref="B69" r:id="rId41" display="Revisions to Org. Submissions\CIP Rv - IT EndUser Referesh.pdf"/>
    <hyperlink ref="B70" r:id="rId42" display="Revisions to Org. Submissions\CIP Rv - IT Infrastructure.pdf"/>
    <hyperlink ref="B71" r:id="rId43" display="Revisions to Org. Submissions\CIP Rv - IT O365.pdf"/>
    <hyperlink ref="B72" r:id="rId44" display="Revisions to Org. Submissions\CIP Rv - IT SCADA Security.pdf"/>
    <hyperlink ref="B81" r:id="rId45" display="Revisions to Org. Submissions\CIP Rv - IT EndUser Referesh.pdf"/>
    <hyperlink ref="B9" r:id="rId46" display="Revisions to Org. Submissions\CIP Rv - Fire Station 2 .pdf"/>
    <hyperlink ref="B10" r:id="rId47" display="Revisions to Org. Submissions\CIP Rv - Bike &amp; Ped Update.pdf"/>
    <hyperlink ref="B11" r:id="rId48" display="Revisions to Org. Submissions\CIP Rv - Bunker Hill.pdf"/>
    <hyperlink ref="B16" r:id="rId49" display="Revisions to Org. Submissions\CIP Rv - Cleveland_crossings.pdf"/>
    <hyperlink ref="B14" r:id="rId50" display="Revisions to Org. Submissions\CIP Rv - Golf_Greenwood.pdf"/>
    <hyperlink ref="B15" r:id="rId51" display="Revisions to Org. Submissions\CIP Rv - Milwaukee Road (Jonquil_Monroe).pdf"/>
    <hyperlink ref="B13" r:id="rId52" display="Revisions to Org. Submissions\CIP Rv - Oakton Crossing.pdf"/>
    <hyperlink ref="B12" r:id="rId53" display="Revisions to Org. Submissions\CIP Rv - Oakton Neighborhood Connect.pdf"/>
    <hyperlink ref="B18" r:id="rId54" display="Revisions to Org. Submissions\CIP Rv - Shermer.pdf"/>
    <hyperlink ref="B17" r:id="rId55" display="Revisions to Org. Submissions\CIP Rv - Gross Point Touhy.pdf"/>
    <hyperlink ref="B21" r:id="rId56" display="Revisions to Org. Submissions\CIP Rv - Touhy Bridge.pdf"/>
    <hyperlink ref="B51" r:id="rId57" display="Revisions to Org. Submissions\CIP Rv - Valve Exercising Program.pdf"/>
    <hyperlink ref="B22" r:id="rId58" display="Revisions to Org. Submissions\CIP Rv - Caldwell Sign.pdf"/>
    <hyperlink ref="B19" r:id="rId59" display="Revisions to Org. Submissions\CIP Rv - Emergency water services.pdf"/>
    <hyperlink ref="B23" r:id="rId60" display="Revisions to Org. Submissions\CIP Rv - Flagpoles.pdf"/>
    <hyperlink ref="B20" r:id="rId61" display="Revisions to Org. Submissions\CIP Rv - GreenAlley.pdf"/>
    <hyperlink ref="B52" r:id="rId62" display="Revisions to Org. Submissions\CIP Rv - Greenleaf.pdf"/>
    <hyperlink ref="B82" r:id="rId63" display="Revisions to Org. Submissions\CIP Rv - IEPA Water service.pdf"/>
    <hyperlink ref="B53" r:id="rId64" display="Revisions to Org. Submissions\CIP Rv - Melvina.pdf"/>
    <hyperlink ref="B54" r:id="rId65" display="Revisions to Org. Submissions\CIP Rv - Milwaukee crosswalks.pdf"/>
    <hyperlink ref="B74" r:id="rId66" display="Revisions to Org. Submissions\CIP Rv - Fire Engine Replacement.pdf"/>
    <hyperlink ref="B24" r:id="rId67" display="Revisions to Org. Submissions\CIP Rv - Mulford.pdf"/>
    <hyperlink ref="B25" r:id="rId68" display="Revisions to Org. Submissions\CIP Rv - Oketo.pdf"/>
    <hyperlink ref="B26" r:id="rId69" display="Revisions to Org. Submissions\CIP Rv - Senior Center.pdf"/>
    <hyperlink ref="B29" r:id="rId70" display="Revisions to Org. Submissions\CIP Rv - Streets Bond 23-25.pdf"/>
    <hyperlink ref="B31" r:id="rId71" display="Revisions to Org. Submissions\CIP Rv - Milwaukee Streetscape Phase V.pdf"/>
    <hyperlink ref="B32" r:id="rId72" display="Revisions to Org. Submissions\CIP Rv - Milwaukee Streetscape Phase VII.pdf"/>
    <hyperlink ref="B28" r:id="rId73" display="Revisions to Org. Submissions\CIP Rv - Streets Bond 26-27.pdf"/>
    <hyperlink ref="B27" r:id="rId74" display="Revisions to Org. Submissions\CIP Rv - Touhy Lights.pdf"/>
    <hyperlink ref="B30" r:id="rId75" display="Revisions to Org. Submissions\CIP Rv - Touhy Sign.pdf"/>
    <hyperlink ref="B83" r:id="rId76" display="Revisions to Org. Submissions\CIP Rv - Touhy Watermain.pdf"/>
    <hyperlink ref="B2" r:id="rId77" display="Revisions to Org. Submissions\CIP Rv - USACE.pdf"/>
    <hyperlink ref="B84" r:id="rId78" display="Revisions to Org. Submissions\CIP Rv - Watermain repalcement program FY24 -27.pdf"/>
    <hyperlink ref="B88" r:id="rId79" display="Revisions to Org. Submissions\CIP Rv - HVAC Replacement VH.pdf"/>
    <hyperlink ref="B33" r:id="rId80" display="Revisions to Org. Submissions\CIP Rv - Village Hall Entrance CIP Request Form.pdf"/>
  </hyperlinks>
  <pageMargins left="0.25" right="0.25" top="0.75" bottom="0.75" header="0.3" footer="0.3"/>
  <pageSetup scale="34" fitToHeight="0" orientation="landscape" r:id="rId81"/>
  <legacyDrawing r:id="rId82"/>
  <tableParts count="2">
    <tablePart r:id="rId83"/>
    <tablePart r:id="rId8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
  <sheetViews>
    <sheetView workbookViewId="0"/>
    <sheetView tabSelected="1" workbookViewId="1">
      <selection activeCell="F5" sqref="F5"/>
    </sheetView>
  </sheetViews>
  <sheetFormatPr defaultRowHeight="12.75" x14ac:dyDescent="0.2"/>
  <cols>
    <col min="1" max="1" width="5.140625" bestFit="1" customWidth="1"/>
    <col min="2" max="2" width="7.28515625" customWidth="1"/>
    <col min="3" max="3" width="9.28515625" customWidth="1"/>
    <col min="4" max="4" width="11.5703125" bestFit="1" customWidth="1"/>
    <col min="5" max="5" width="33.42578125" style="85" bestFit="1" customWidth="1"/>
    <col min="6" max="6" width="52.140625" style="80" customWidth="1"/>
    <col min="7" max="7" width="16.28515625" customWidth="1"/>
    <col min="8" max="8" width="10.140625" style="91" bestFit="1" customWidth="1"/>
    <col min="9" max="9" width="10.140625" bestFit="1" customWidth="1"/>
    <col min="10" max="10" width="11.140625" bestFit="1" customWidth="1"/>
    <col min="11" max="12" width="10.140625" bestFit="1" customWidth="1"/>
    <col min="13" max="13" width="11.140625" bestFit="1" customWidth="1"/>
    <col min="14" max="14" width="59.7109375" customWidth="1"/>
    <col min="15" max="15" width="25.7109375" customWidth="1"/>
  </cols>
  <sheetData>
    <row r="1" spans="1:15" x14ac:dyDescent="0.2">
      <c r="A1" s="83" t="s">
        <v>424</v>
      </c>
      <c r="B1" s="83" t="s">
        <v>518</v>
      </c>
      <c r="C1" s="83" t="s">
        <v>516</v>
      </c>
      <c r="D1" s="83" t="s">
        <v>449</v>
      </c>
      <c r="E1" s="84" t="s">
        <v>363</v>
      </c>
      <c r="F1" s="84" t="s">
        <v>425</v>
      </c>
      <c r="G1" s="83" t="s">
        <v>426</v>
      </c>
      <c r="H1" s="88" t="s">
        <v>372</v>
      </c>
      <c r="I1" s="83" t="s">
        <v>427</v>
      </c>
      <c r="J1" s="83" t="s">
        <v>428</v>
      </c>
      <c r="K1" s="83" t="s">
        <v>429</v>
      </c>
      <c r="L1" s="83" t="s">
        <v>430</v>
      </c>
      <c r="M1" s="83" t="s">
        <v>431</v>
      </c>
      <c r="N1" s="83" t="s">
        <v>432</v>
      </c>
      <c r="O1" s="83" t="s">
        <v>433</v>
      </c>
    </row>
    <row r="2" spans="1:15" ht="70.5" customHeight="1" x14ac:dyDescent="0.2">
      <c r="A2" s="81" t="s">
        <v>65</v>
      </c>
      <c r="B2" s="81">
        <v>33</v>
      </c>
      <c r="C2" s="81"/>
      <c r="D2" s="81" t="s">
        <v>359</v>
      </c>
      <c r="E2" s="85" t="s">
        <v>313</v>
      </c>
      <c r="F2" s="82" t="s">
        <v>488</v>
      </c>
      <c r="H2" s="90">
        <v>80000</v>
      </c>
      <c r="I2" s="86">
        <v>0</v>
      </c>
      <c r="J2" s="86">
        <v>0</v>
      </c>
      <c r="K2" s="86">
        <v>0</v>
      </c>
      <c r="L2" s="86">
        <v>0</v>
      </c>
      <c r="M2" s="86">
        <v>0</v>
      </c>
      <c r="N2" s="82"/>
    </row>
    <row r="3" spans="1:15" ht="30.75" customHeight="1" x14ac:dyDescent="0.2">
      <c r="A3" s="81" t="s">
        <v>65</v>
      </c>
      <c r="B3" s="81">
        <v>28</v>
      </c>
      <c r="C3" s="81"/>
      <c r="D3" s="81" t="s">
        <v>359</v>
      </c>
      <c r="E3" s="85" t="s">
        <v>519</v>
      </c>
      <c r="F3" s="82" t="s">
        <v>268</v>
      </c>
      <c r="H3" s="90">
        <v>4600000</v>
      </c>
      <c r="I3" s="86">
        <v>7050000</v>
      </c>
      <c r="J3" s="86">
        <v>7050000</v>
      </c>
      <c r="K3" s="86">
        <v>0</v>
      </c>
      <c r="L3" s="86">
        <v>0</v>
      </c>
      <c r="M3" s="86">
        <v>0</v>
      </c>
      <c r="N3" s="82" t="s">
        <v>482</v>
      </c>
    </row>
    <row r="4" spans="1:15" ht="25.5" x14ac:dyDescent="0.2">
      <c r="A4" s="81" t="s">
        <v>65</v>
      </c>
      <c r="B4" s="81">
        <v>27</v>
      </c>
      <c r="C4" s="81"/>
      <c r="D4" s="81" t="s">
        <v>359</v>
      </c>
      <c r="E4" s="85" t="s">
        <v>520</v>
      </c>
      <c r="F4" s="82" t="s">
        <v>268</v>
      </c>
      <c r="H4" s="90">
        <v>0</v>
      </c>
      <c r="I4" s="86">
        <v>0</v>
      </c>
      <c r="J4" s="86">
        <v>0</v>
      </c>
      <c r="K4" s="86">
        <v>2700000</v>
      </c>
      <c r="L4" s="86">
        <v>2700000</v>
      </c>
      <c r="M4" s="86">
        <v>0</v>
      </c>
      <c r="N4" s="82" t="s">
        <v>481</v>
      </c>
    </row>
    <row r="5" spans="1:15" ht="63.75" x14ac:dyDescent="0.2">
      <c r="A5" s="81" t="s">
        <v>94</v>
      </c>
      <c r="B5" s="81">
        <v>6</v>
      </c>
      <c r="C5" s="81"/>
      <c r="D5" s="81" t="s">
        <v>359</v>
      </c>
      <c r="E5" s="85" t="s">
        <v>109</v>
      </c>
      <c r="F5" s="89" t="s">
        <v>457</v>
      </c>
      <c r="H5" s="90">
        <v>38896</v>
      </c>
      <c r="I5" s="86">
        <v>34396</v>
      </c>
      <c r="J5" s="86">
        <v>34396</v>
      </c>
      <c r="K5" s="86">
        <v>34396</v>
      </c>
      <c r="L5" s="86">
        <v>34396</v>
      </c>
      <c r="M5" s="86">
        <v>34396</v>
      </c>
      <c r="N5" s="82"/>
    </row>
    <row r="6" spans="1:15" ht="51" x14ac:dyDescent="0.2">
      <c r="A6" s="81" t="s">
        <v>65</v>
      </c>
      <c r="B6" s="81">
        <v>9</v>
      </c>
      <c r="C6" s="81"/>
      <c r="D6" s="81" t="s">
        <v>359</v>
      </c>
      <c r="E6" s="85" t="s">
        <v>157</v>
      </c>
      <c r="F6" s="89" t="s">
        <v>460</v>
      </c>
      <c r="H6" s="90">
        <v>50000</v>
      </c>
      <c r="I6" s="86">
        <v>90000</v>
      </c>
      <c r="J6" s="86">
        <v>90000</v>
      </c>
      <c r="K6" s="86">
        <v>90000</v>
      </c>
      <c r="L6" s="86">
        <v>90000</v>
      </c>
      <c r="M6" s="86">
        <v>90000</v>
      </c>
      <c r="N6" s="82" t="s">
        <v>521</v>
      </c>
    </row>
    <row r="7" spans="1:15" ht="38.25" x14ac:dyDescent="0.2">
      <c r="A7" s="81" t="s">
        <v>65</v>
      </c>
      <c r="B7" s="81">
        <v>22</v>
      </c>
      <c r="C7" s="81"/>
      <c r="D7" s="81" t="s">
        <v>359</v>
      </c>
      <c r="E7" s="85" t="s">
        <v>231</v>
      </c>
      <c r="F7" s="82" t="s">
        <v>474</v>
      </c>
      <c r="H7" s="90">
        <v>40000</v>
      </c>
      <c r="I7" s="86">
        <v>80000</v>
      </c>
      <c r="J7" s="86">
        <v>0</v>
      </c>
      <c r="K7" s="86">
        <v>0</v>
      </c>
      <c r="L7" s="86">
        <v>0</v>
      </c>
      <c r="M7" s="86">
        <v>0</v>
      </c>
      <c r="N7" s="82"/>
    </row>
    <row r="8" spans="1:15" ht="63.75" x14ac:dyDescent="0.2">
      <c r="A8" s="81" t="s">
        <v>65</v>
      </c>
      <c r="B8" s="81">
        <v>77</v>
      </c>
      <c r="C8" s="81"/>
      <c r="D8" s="81" t="s">
        <v>359</v>
      </c>
      <c r="E8" s="85" t="s">
        <v>342</v>
      </c>
      <c r="F8" s="82" t="s">
        <v>514</v>
      </c>
      <c r="H8" s="90">
        <v>310000</v>
      </c>
      <c r="I8" s="86">
        <v>0</v>
      </c>
      <c r="J8" s="86">
        <v>0</v>
      </c>
      <c r="K8" s="86">
        <v>0</v>
      </c>
      <c r="L8" s="86">
        <v>0</v>
      </c>
      <c r="M8" s="86">
        <v>0</v>
      </c>
      <c r="N8" s="82"/>
    </row>
    <row r="9" spans="1:15" ht="73.5" customHeight="1" x14ac:dyDescent="0.2">
      <c r="A9" s="81" t="s">
        <v>65</v>
      </c>
      <c r="B9" s="81">
        <v>21</v>
      </c>
      <c r="C9" s="81"/>
      <c r="D9" s="81" t="s">
        <v>359</v>
      </c>
      <c r="E9" s="85" t="s">
        <v>226</v>
      </c>
      <c r="F9" s="82" t="s">
        <v>473</v>
      </c>
      <c r="H9" s="90">
        <v>300000</v>
      </c>
      <c r="I9" s="86">
        <v>0</v>
      </c>
      <c r="J9" s="86">
        <v>0</v>
      </c>
      <c r="K9" s="86">
        <v>0</v>
      </c>
      <c r="L9" s="86">
        <v>0</v>
      </c>
      <c r="M9" s="86">
        <v>0</v>
      </c>
      <c r="N9" s="82"/>
    </row>
    <row r="10" spans="1:15" ht="51" x14ac:dyDescent="0.2">
      <c r="A10" s="81" t="s">
        <v>65</v>
      </c>
      <c r="B10" s="81">
        <v>81</v>
      </c>
      <c r="C10" s="81"/>
      <c r="D10" s="81" t="s">
        <v>359</v>
      </c>
      <c r="E10" s="85" t="s">
        <v>439</v>
      </c>
      <c r="F10" s="82" t="s">
        <v>402</v>
      </c>
      <c r="H10" s="90">
        <v>4000000</v>
      </c>
      <c r="I10" s="86">
        <v>4000000</v>
      </c>
      <c r="J10" s="86">
        <v>4000000</v>
      </c>
      <c r="K10" s="86">
        <v>4000000</v>
      </c>
      <c r="L10" s="86">
        <v>4000000</v>
      </c>
      <c r="M10" s="86">
        <v>0</v>
      </c>
      <c r="N10" s="82" t="s">
        <v>522</v>
      </c>
    </row>
    <row r="11" spans="1:15" ht="51" x14ac:dyDescent="0.2">
      <c r="A11" s="81" t="s">
        <v>76</v>
      </c>
      <c r="B11" s="81">
        <v>8</v>
      </c>
      <c r="C11" s="81"/>
      <c r="D11" s="81" t="s">
        <v>359</v>
      </c>
      <c r="E11" s="85" t="s">
        <v>153</v>
      </c>
      <c r="F11" s="89" t="s">
        <v>459</v>
      </c>
      <c r="H11" s="90">
        <v>0</v>
      </c>
      <c r="I11" s="86">
        <v>0</v>
      </c>
      <c r="J11" s="86">
        <v>14000000</v>
      </c>
      <c r="K11" s="86">
        <v>0</v>
      </c>
      <c r="L11" s="86">
        <v>0</v>
      </c>
      <c r="M11" s="86">
        <v>0</v>
      </c>
      <c r="N11" s="82" t="s">
        <v>523</v>
      </c>
    </row>
    <row r="12" spans="1:15" s="95" customFormat="1" ht="76.5" x14ac:dyDescent="0.2">
      <c r="A12" s="92" t="s">
        <v>65</v>
      </c>
      <c r="B12" s="92">
        <v>13</v>
      </c>
      <c r="C12" s="92"/>
      <c r="D12" s="92" t="s">
        <v>359</v>
      </c>
      <c r="E12" s="93" t="s">
        <v>176</v>
      </c>
      <c r="F12" s="94" t="s">
        <v>525</v>
      </c>
      <c r="H12" s="96">
        <v>200000</v>
      </c>
      <c r="I12" s="97">
        <v>750000</v>
      </c>
      <c r="J12" s="97">
        <v>0</v>
      </c>
      <c r="K12" s="97">
        <v>0</v>
      </c>
      <c r="L12" s="97">
        <v>0</v>
      </c>
      <c r="M12" s="97">
        <v>0</v>
      </c>
      <c r="N12" s="94" t="s">
        <v>524</v>
      </c>
    </row>
    <row r="13" spans="1:15" ht="51" x14ac:dyDescent="0.2">
      <c r="A13" s="81" t="s">
        <v>65</v>
      </c>
      <c r="B13" s="81">
        <v>19</v>
      </c>
      <c r="C13" s="81"/>
      <c r="D13" s="81" t="s">
        <v>359</v>
      </c>
      <c r="E13" s="85" t="s">
        <v>212</v>
      </c>
      <c r="F13" s="82" t="s">
        <v>472</v>
      </c>
      <c r="H13" s="90">
        <v>0</v>
      </c>
      <c r="I13" s="86">
        <v>0</v>
      </c>
      <c r="J13" s="86">
        <v>600000</v>
      </c>
      <c r="K13" s="86">
        <v>0</v>
      </c>
      <c r="L13" s="86">
        <v>0</v>
      </c>
      <c r="M13" s="86">
        <v>0</v>
      </c>
      <c r="N13" s="82" t="s">
        <v>216</v>
      </c>
    </row>
    <row r="14" spans="1:15" ht="51" x14ac:dyDescent="0.2">
      <c r="A14" s="81" t="s">
        <v>65</v>
      </c>
      <c r="B14" s="81">
        <v>51</v>
      </c>
      <c r="C14" s="81"/>
      <c r="D14" s="81" t="s">
        <v>359</v>
      </c>
      <c r="E14" s="85" t="s">
        <v>244</v>
      </c>
      <c r="F14" s="82" t="s">
        <v>504</v>
      </c>
      <c r="H14" s="90">
        <v>167000</v>
      </c>
      <c r="I14" s="86">
        <v>0</v>
      </c>
      <c r="J14" s="86">
        <v>0</v>
      </c>
      <c r="K14" s="86">
        <v>0</v>
      </c>
      <c r="L14" s="86">
        <v>0</v>
      </c>
      <c r="M14" s="86">
        <v>0</v>
      </c>
      <c r="N14" s="82" t="s">
        <v>505</v>
      </c>
    </row>
    <row r="15" spans="1:15" ht="51" x14ac:dyDescent="0.2">
      <c r="A15" s="81" t="s">
        <v>65</v>
      </c>
      <c r="B15" s="81">
        <v>2</v>
      </c>
      <c r="C15" s="81"/>
      <c r="D15" s="81" t="s">
        <v>359</v>
      </c>
      <c r="E15" s="85" t="s">
        <v>386</v>
      </c>
      <c r="F15" s="89" t="s">
        <v>455</v>
      </c>
      <c r="H15" s="90">
        <v>404000</v>
      </c>
      <c r="I15" s="86">
        <v>0</v>
      </c>
      <c r="J15" s="86">
        <v>0</v>
      </c>
      <c r="K15" s="86">
        <v>0</v>
      </c>
      <c r="L15" s="86">
        <v>0</v>
      </c>
      <c r="M15" s="86">
        <v>0</v>
      </c>
      <c r="N15" s="82" t="s">
        <v>452</v>
      </c>
    </row>
    <row r="16" spans="1:15" ht="38.25" x14ac:dyDescent="0.2">
      <c r="A16" s="81" t="s">
        <v>65</v>
      </c>
      <c r="B16" s="81">
        <v>23</v>
      </c>
      <c r="C16" s="81"/>
      <c r="D16" s="81" t="s">
        <v>359</v>
      </c>
      <c r="E16" s="85" t="s">
        <v>236</v>
      </c>
      <c r="F16" s="82" t="s">
        <v>475</v>
      </c>
      <c r="H16" s="90">
        <v>0</v>
      </c>
      <c r="I16" s="86">
        <v>0</v>
      </c>
      <c r="J16" s="86">
        <v>0</v>
      </c>
      <c r="K16" s="86">
        <v>0</v>
      </c>
      <c r="L16" s="86">
        <v>0</v>
      </c>
      <c r="M16" s="86">
        <v>10400000</v>
      </c>
      <c r="N16" s="82" t="s">
        <v>476</v>
      </c>
    </row>
    <row r="17" spans="1:15" s="95" customFormat="1" ht="38.25" x14ac:dyDescent="0.2">
      <c r="A17" s="81" t="s">
        <v>65</v>
      </c>
      <c r="B17" s="81">
        <v>18</v>
      </c>
      <c r="C17" s="81"/>
      <c r="D17" s="81" t="s">
        <v>359</v>
      </c>
      <c r="E17" s="85" t="s">
        <v>207</v>
      </c>
      <c r="F17" s="82" t="s">
        <v>470</v>
      </c>
      <c r="G17"/>
      <c r="H17" s="90">
        <v>600000</v>
      </c>
      <c r="I17" s="86">
        <v>600000</v>
      </c>
      <c r="J17" s="86">
        <v>600000</v>
      </c>
      <c r="K17" s="86">
        <v>600000</v>
      </c>
      <c r="L17" s="86">
        <v>600000</v>
      </c>
      <c r="M17" s="86">
        <v>600000</v>
      </c>
      <c r="N17" s="82" t="s">
        <v>471</v>
      </c>
      <c r="O17"/>
    </row>
    <row r="18" spans="1:15" ht="48.75" customHeight="1" x14ac:dyDescent="0.2">
      <c r="A18" s="81" t="s">
        <v>65</v>
      </c>
      <c r="B18" s="81">
        <v>52</v>
      </c>
      <c r="C18" s="81"/>
      <c r="D18" s="81" t="s">
        <v>359</v>
      </c>
      <c r="E18" s="85" t="s">
        <v>249</v>
      </c>
      <c r="F18" s="82" t="s">
        <v>507</v>
      </c>
      <c r="H18" s="90">
        <v>0</v>
      </c>
      <c r="I18" s="86">
        <v>2600000</v>
      </c>
      <c r="J18" s="86">
        <v>0</v>
      </c>
      <c r="K18" s="86">
        <v>0</v>
      </c>
      <c r="L18" s="86">
        <v>0</v>
      </c>
      <c r="M18" s="86">
        <v>0</v>
      </c>
      <c r="N18" s="82" t="s">
        <v>506</v>
      </c>
    </row>
    <row r="19" spans="1:15" ht="89.25" x14ac:dyDescent="0.2">
      <c r="A19" s="81" t="s">
        <v>65</v>
      </c>
      <c r="B19" s="81">
        <v>14</v>
      </c>
      <c r="C19" s="81"/>
      <c r="D19" s="81" t="s">
        <v>359</v>
      </c>
      <c r="E19" s="85" t="s">
        <v>180</v>
      </c>
      <c r="F19" s="82" t="s">
        <v>181</v>
      </c>
      <c r="H19" s="90">
        <v>135000</v>
      </c>
      <c r="I19" s="86">
        <v>150000</v>
      </c>
      <c r="J19" s="86">
        <v>300000</v>
      </c>
      <c r="K19" s="86">
        <v>0</v>
      </c>
      <c r="L19" s="86">
        <v>0</v>
      </c>
      <c r="M19" s="86">
        <v>0</v>
      </c>
      <c r="N19" s="82" t="s">
        <v>183</v>
      </c>
    </row>
    <row r="20" spans="1:15" ht="63.75" x14ac:dyDescent="0.2">
      <c r="A20" s="81" t="s">
        <v>65</v>
      </c>
      <c r="B20" s="81">
        <v>30</v>
      </c>
      <c r="C20" s="81"/>
      <c r="D20" s="81" t="s">
        <v>359</v>
      </c>
      <c r="E20" s="85" t="s">
        <v>280</v>
      </c>
      <c r="F20" s="82" t="s">
        <v>484</v>
      </c>
      <c r="H20" s="90">
        <v>4500000</v>
      </c>
      <c r="I20" s="86">
        <v>0</v>
      </c>
      <c r="J20" s="86">
        <v>0</v>
      </c>
      <c r="K20" s="86">
        <v>0</v>
      </c>
      <c r="L20" s="86">
        <v>0</v>
      </c>
      <c r="M20" s="86">
        <v>0</v>
      </c>
      <c r="N20" s="82" t="s">
        <v>486</v>
      </c>
    </row>
    <row r="21" spans="1:15" ht="63.75" x14ac:dyDescent="0.2">
      <c r="A21" s="81" t="s">
        <v>65</v>
      </c>
      <c r="B21" s="81">
        <v>31</v>
      </c>
      <c r="C21" s="81"/>
      <c r="D21" s="81" t="s">
        <v>359</v>
      </c>
      <c r="E21" s="85" t="s">
        <v>283</v>
      </c>
      <c r="F21" s="82" t="s">
        <v>485</v>
      </c>
      <c r="H21" s="90">
        <v>1250000</v>
      </c>
      <c r="I21" s="86">
        <v>0</v>
      </c>
      <c r="J21" s="86">
        <v>0</v>
      </c>
      <c r="K21" s="86">
        <v>0</v>
      </c>
      <c r="L21" s="86">
        <v>0</v>
      </c>
      <c r="M21" s="86">
        <v>0</v>
      </c>
      <c r="N21" s="82" t="s">
        <v>486</v>
      </c>
    </row>
    <row r="22" spans="1:15" ht="40.5" customHeight="1" x14ac:dyDescent="0.2">
      <c r="A22" s="81" t="s">
        <v>94</v>
      </c>
      <c r="B22" s="81">
        <v>5</v>
      </c>
      <c r="C22" s="81"/>
      <c r="D22" s="81" t="s">
        <v>359</v>
      </c>
      <c r="E22" s="85" t="s">
        <v>104</v>
      </c>
      <c r="F22" s="89" t="s">
        <v>456</v>
      </c>
      <c r="H22" s="90">
        <v>35000</v>
      </c>
      <c r="I22" s="86">
        <v>0</v>
      </c>
      <c r="J22" s="86">
        <v>0</v>
      </c>
      <c r="K22" s="86">
        <v>0</v>
      </c>
      <c r="L22" s="86">
        <v>0</v>
      </c>
      <c r="M22" s="86">
        <v>0</v>
      </c>
      <c r="N22" s="82" t="s">
        <v>108</v>
      </c>
    </row>
    <row r="23" spans="1:15" ht="38.25" x14ac:dyDescent="0.2">
      <c r="A23" s="81" t="s">
        <v>65</v>
      </c>
      <c r="B23" s="81">
        <v>10</v>
      </c>
      <c r="C23" s="81"/>
      <c r="D23" s="81" t="s">
        <v>359</v>
      </c>
      <c r="E23" s="85" t="s">
        <v>161</v>
      </c>
      <c r="F23" s="82" t="s">
        <v>461</v>
      </c>
      <c r="H23" s="90">
        <v>580000</v>
      </c>
      <c r="I23" s="86">
        <v>0</v>
      </c>
      <c r="J23" s="86">
        <v>0</v>
      </c>
      <c r="K23" s="86">
        <v>0</v>
      </c>
      <c r="L23" s="86">
        <v>0</v>
      </c>
      <c r="M23" s="86">
        <v>0</v>
      </c>
      <c r="N23" s="82" t="s">
        <v>462</v>
      </c>
    </row>
    <row r="24" spans="1:15" ht="51.75" customHeight="1" x14ac:dyDescent="0.2">
      <c r="A24" s="81" t="s">
        <v>65</v>
      </c>
      <c r="B24" s="81">
        <v>12</v>
      </c>
      <c r="C24" s="81"/>
      <c r="D24" s="81" t="s">
        <v>359</v>
      </c>
      <c r="E24" s="85" t="s">
        <v>171</v>
      </c>
      <c r="F24" s="82" t="s">
        <v>465</v>
      </c>
      <c r="H24" s="90">
        <v>220000</v>
      </c>
      <c r="I24" s="86">
        <v>0</v>
      </c>
      <c r="J24" s="86">
        <v>0</v>
      </c>
      <c r="K24" s="86">
        <v>0</v>
      </c>
      <c r="L24" s="86">
        <v>0</v>
      </c>
      <c r="M24" s="86">
        <v>0</v>
      </c>
      <c r="N24" s="82" t="s">
        <v>175</v>
      </c>
    </row>
    <row r="25" spans="1:15" ht="38.25" x14ac:dyDescent="0.2">
      <c r="A25" s="81" t="s">
        <v>65</v>
      </c>
      <c r="B25" s="81">
        <v>11</v>
      </c>
      <c r="C25" s="81"/>
      <c r="D25" s="81" t="s">
        <v>359</v>
      </c>
      <c r="E25" s="85" t="s">
        <v>166</v>
      </c>
      <c r="F25" s="82" t="s">
        <v>464</v>
      </c>
      <c r="H25" s="90">
        <v>30000</v>
      </c>
      <c r="I25" s="86">
        <v>170000</v>
      </c>
      <c r="J25" s="86">
        <v>0</v>
      </c>
      <c r="K25" s="86">
        <v>0</v>
      </c>
      <c r="L25" s="86">
        <v>0</v>
      </c>
      <c r="M25" s="86">
        <v>0</v>
      </c>
      <c r="N25" s="82" t="s">
        <v>463</v>
      </c>
    </row>
    <row r="26" spans="1:15" ht="38.25" x14ac:dyDescent="0.2">
      <c r="A26" s="81" t="s">
        <v>65</v>
      </c>
      <c r="B26" s="81">
        <v>24</v>
      </c>
      <c r="C26" s="81"/>
      <c r="D26" s="81" t="s">
        <v>359</v>
      </c>
      <c r="E26" s="85" t="s">
        <v>240</v>
      </c>
      <c r="F26" s="82" t="s">
        <v>477</v>
      </c>
      <c r="H26" s="90">
        <v>0</v>
      </c>
      <c r="I26" s="86">
        <v>650000</v>
      </c>
      <c r="J26" s="86">
        <v>0</v>
      </c>
      <c r="K26" s="86">
        <v>0</v>
      </c>
      <c r="L26" s="86">
        <v>0</v>
      </c>
      <c r="M26" s="86">
        <v>0</v>
      </c>
      <c r="N26" s="82" t="s">
        <v>478</v>
      </c>
    </row>
    <row r="27" spans="1:15" ht="25.5" x14ac:dyDescent="0.2">
      <c r="A27" s="81" t="s">
        <v>65</v>
      </c>
      <c r="B27" s="81">
        <v>25</v>
      </c>
      <c r="C27" s="81"/>
      <c r="D27" s="81" t="s">
        <v>359</v>
      </c>
      <c r="E27" s="85" t="s">
        <v>384</v>
      </c>
      <c r="F27" s="82" t="s">
        <v>254</v>
      </c>
      <c r="H27" s="90">
        <v>200000</v>
      </c>
      <c r="I27" s="86">
        <v>0</v>
      </c>
      <c r="J27" s="86">
        <v>0</v>
      </c>
      <c r="K27" s="86">
        <v>0</v>
      </c>
      <c r="L27" s="86">
        <v>0</v>
      </c>
      <c r="M27" s="86">
        <v>0</v>
      </c>
      <c r="N27" s="82" t="s">
        <v>479</v>
      </c>
    </row>
    <row r="28" spans="1:15" ht="89.25" x14ac:dyDescent="0.2">
      <c r="A28" s="81" t="s">
        <v>65</v>
      </c>
      <c r="B28" s="81">
        <v>15</v>
      </c>
      <c r="C28" s="81"/>
      <c r="D28" s="81" t="s">
        <v>359</v>
      </c>
      <c r="E28" s="85" t="s">
        <v>184</v>
      </c>
      <c r="F28" s="82" t="s">
        <v>466</v>
      </c>
      <c r="H28" s="90">
        <v>1000000</v>
      </c>
      <c r="I28" s="86">
        <v>1000000</v>
      </c>
      <c r="J28" s="86">
        <v>0</v>
      </c>
      <c r="K28" s="86">
        <v>0</v>
      </c>
      <c r="L28" s="86">
        <v>0</v>
      </c>
      <c r="M28" s="86">
        <v>0</v>
      </c>
      <c r="N28" s="82" t="s">
        <v>467</v>
      </c>
    </row>
    <row r="29" spans="1:15" ht="30" customHeight="1" x14ac:dyDescent="0.2">
      <c r="A29" s="81" t="s">
        <v>94</v>
      </c>
      <c r="B29" s="81">
        <v>3</v>
      </c>
      <c r="C29" s="81"/>
      <c r="D29" s="81" t="s">
        <v>359</v>
      </c>
      <c r="E29" s="85" t="s">
        <v>95</v>
      </c>
      <c r="F29" s="82" t="s">
        <v>96</v>
      </c>
      <c r="H29" s="90" t="s">
        <v>89</v>
      </c>
      <c r="I29" s="86" t="s">
        <v>89</v>
      </c>
      <c r="J29" s="86" t="s">
        <v>89</v>
      </c>
      <c r="K29" s="86" t="s">
        <v>89</v>
      </c>
      <c r="L29" s="86" t="s">
        <v>89</v>
      </c>
      <c r="M29" s="86" t="s">
        <v>89</v>
      </c>
      <c r="N29" s="82">
        <v>0</v>
      </c>
    </row>
    <row r="30" spans="1:15" ht="48.75" customHeight="1" x14ac:dyDescent="0.2">
      <c r="A30" s="81" t="s">
        <v>65</v>
      </c>
      <c r="B30" s="81">
        <v>7</v>
      </c>
      <c r="C30" s="81"/>
      <c r="D30" s="81" t="s">
        <v>359</v>
      </c>
      <c r="E30" s="85" t="s">
        <v>387</v>
      </c>
      <c r="F30" s="89" t="s">
        <v>458</v>
      </c>
      <c r="H30" s="90">
        <v>190000</v>
      </c>
      <c r="I30" s="86">
        <v>2000000</v>
      </c>
      <c r="J30" s="86">
        <v>1700000</v>
      </c>
      <c r="K30" s="86">
        <v>0</v>
      </c>
      <c r="L30" s="86">
        <v>0</v>
      </c>
      <c r="M30" s="86">
        <v>0</v>
      </c>
      <c r="N30" s="82" t="s">
        <v>142</v>
      </c>
    </row>
    <row r="31" spans="1:15" ht="38.25" x14ac:dyDescent="0.2">
      <c r="A31" s="81" t="s">
        <v>94</v>
      </c>
      <c r="B31" s="81">
        <v>4</v>
      </c>
      <c r="C31" s="81"/>
      <c r="D31" s="81" t="s">
        <v>359</v>
      </c>
      <c r="E31" s="85" t="s">
        <v>99</v>
      </c>
      <c r="F31" s="82" t="s">
        <v>454</v>
      </c>
      <c r="H31" s="90">
        <v>70000</v>
      </c>
      <c r="I31" s="86">
        <v>0</v>
      </c>
      <c r="J31" s="86">
        <v>0</v>
      </c>
      <c r="K31" s="86">
        <v>0</v>
      </c>
      <c r="L31" s="86">
        <v>0</v>
      </c>
      <c r="M31" s="86">
        <v>0</v>
      </c>
      <c r="N31" s="82" t="s">
        <v>103</v>
      </c>
    </row>
    <row r="32" spans="1:15" ht="51" x14ac:dyDescent="0.2">
      <c r="A32" s="81" t="s">
        <v>65</v>
      </c>
      <c r="B32" s="81">
        <v>17</v>
      </c>
      <c r="C32" s="81"/>
      <c r="D32" s="81" t="s">
        <v>359</v>
      </c>
      <c r="E32" s="85" t="s">
        <v>202</v>
      </c>
      <c r="F32" s="82" t="s">
        <v>468</v>
      </c>
      <c r="H32" s="90">
        <v>180000</v>
      </c>
      <c r="I32" s="86">
        <v>180000</v>
      </c>
      <c r="J32" s="86">
        <v>0</v>
      </c>
      <c r="K32" s="86">
        <v>360000</v>
      </c>
      <c r="L32" s="86">
        <v>360000</v>
      </c>
      <c r="M32" s="86">
        <v>0</v>
      </c>
      <c r="N32" s="82" t="s">
        <v>469</v>
      </c>
    </row>
    <row r="33" spans="1:15" s="95" customFormat="1" ht="63.75" x14ac:dyDescent="0.2">
      <c r="A33" s="92" t="s">
        <v>65</v>
      </c>
      <c r="B33" s="92">
        <v>16</v>
      </c>
      <c r="C33" s="92"/>
      <c r="D33" s="92" t="s">
        <v>359</v>
      </c>
      <c r="E33" s="93" t="s">
        <v>192</v>
      </c>
      <c r="F33" s="94" t="s">
        <v>193</v>
      </c>
      <c r="H33" s="96">
        <v>500000</v>
      </c>
      <c r="I33" s="97">
        <v>0</v>
      </c>
      <c r="J33" s="97">
        <v>0</v>
      </c>
      <c r="K33" s="97">
        <v>0</v>
      </c>
      <c r="L33" s="97">
        <v>0</v>
      </c>
      <c r="M33" s="97">
        <v>0</v>
      </c>
      <c r="N33" s="94" t="s">
        <v>196</v>
      </c>
    </row>
    <row r="34" spans="1:15" ht="69.75" customHeight="1" x14ac:dyDescent="0.2">
      <c r="A34" s="81" t="s">
        <v>65</v>
      </c>
      <c r="B34" s="81">
        <v>29</v>
      </c>
      <c r="C34" s="81"/>
      <c r="D34" s="81" t="s">
        <v>359</v>
      </c>
      <c r="E34" s="85" t="s">
        <v>276</v>
      </c>
      <c r="F34" s="82" t="s">
        <v>277</v>
      </c>
      <c r="H34" s="90">
        <v>0</v>
      </c>
      <c r="I34" s="86">
        <v>300000</v>
      </c>
      <c r="J34" s="86">
        <v>0</v>
      </c>
      <c r="K34" s="86">
        <v>0</v>
      </c>
      <c r="L34" s="86">
        <v>0</v>
      </c>
      <c r="M34" s="86">
        <v>0</v>
      </c>
      <c r="N34" s="82"/>
    </row>
    <row r="35" spans="1:15" ht="51" x14ac:dyDescent="0.2">
      <c r="A35" s="81" t="s">
        <v>65</v>
      </c>
      <c r="B35" s="81">
        <v>26</v>
      </c>
      <c r="C35" s="81"/>
      <c r="D35" s="81" t="s">
        <v>359</v>
      </c>
      <c r="E35" s="85" t="s">
        <v>385</v>
      </c>
      <c r="F35" s="82" t="s">
        <v>480</v>
      </c>
      <c r="H35" s="90">
        <v>160000</v>
      </c>
      <c r="I35" s="86">
        <v>0</v>
      </c>
      <c r="J35" s="86">
        <v>0</v>
      </c>
      <c r="K35" s="86">
        <v>0</v>
      </c>
      <c r="L35" s="86">
        <v>0</v>
      </c>
      <c r="M35" s="86">
        <v>0</v>
      </c>
      <c r="N35" s="82" t="s">
        <v>483</v>
      </c>
    </row>
    <row r="36" spans="1:15" ht="25.5" x14ac:dyDescent="0.2">
      <c r="A36" s="81" t="s">
        <v>65</v>
      </c>
      <c r="B36" s="81">
        <v>82</v>
      </c>
      <c r="C36" s="81"/>
      <c r="D36" s="81" t="s">
        <v>359</v>
      </c>
      <c r="E36" s="85" t="s">
        <v>407</v>
      </c>
      <c r="F36" s="82" t="s">
        <v>408</v>
      </c>
      <c r="H36" s="90">
        <v>200000</v>
      </c>
      <c r="I36" s="86">
        <v>3800000</v>
      </c>
      <c r="J36" s="86">
        <v>0</v>
      </c>
      <c r="K36" s="86">
        <v>0</v>
      </c>
      <c r="L36" s="86">
        <v>0</v>
      </c>
      <c r="M36" s="86">
        <v>0</v>
      </c>
      <c r="N36" s="82" t="s">
        <v>411</v>
      </c>
    </row>
    <row r="37" spans="1:15" ht="25.5" x14ac:dyDescent="0.2">
      <c r="A37" s="81" t="s">
        <v>65</v>
      </c>
      <c r="B37" s="81">
        <v>20</v>
      </c>
      <c r="C37" s="81"/>
      <c r="D37" s="81" t="s">
        <v>359</v>
      </c>
      <c r="E37" s="85" t="s">
        <v>217</v>
      </c>
      <c r="F37" s="82" t="s">
        <v>218</v>
      </c>
      <c r="H37" s="90">
        <v>0</v>
      </c>
      <c r="I37" s="86">
        <v>650000</v>
      </c>
      <c r="J37" s="86">
        <v>0</v>
      </c>
      <c r="K37" s="86">
        <v>0</v>
      </c>
      <c r="L37" s="86">
        <v>0</v>
      </c>
      <c r="M37" s="86">
        <v>0</v>
      </c>
      <c r="N37" s="82"/>
    </row>
    <row r="38" spans="1:15" ht="38.25" x14ac:dyDescent="0.2">
      <c r="A38" s="81" t="s">
        <v>65</v>
      </c>
      <c r="B38" s="81">
        <v>1</v>
      </c>
      <c r="C38" s="81"/>
      <c r="D38" s="81" t="s">
        <v>359</v>
      </c>
      <c r="E38" s="85" t="s">
        <v>448</v>
      </c>
      <c r="F38" s="82" t="s">
        <v>450</v>
      </c>
      <c r="H38" s="90">
        <v>331250</v>
      </c>
      <c r="I38" s="86">
        <v>0</v>
      </c>
      <c r="J38" s="86">
        <v>0</v>
      </c>
      <c r="K38" s="86">
        <v>0</v>
      </c>
      <c r="L38" s="86">
        <v>0</v>
      </c>
      <c r="M38" s="86">
        <v>0</v>
      </c>
      <c r="N38" s="82" t="s">
        <v>451</v>
      </c>
    </row>
    <row r="39" spans="1:15" ht="25.5" x14ac:dyDescent="0.2">
      <c r="A39" s="92" t="s">
        <v>65</v>
      </c>
      <c r="B39" s="92">
        <v>32</v>
      </c>
      <c r="C39" s="92"/>
      <c r="D39" s="92" t="s">
        <v>359</v>
      </c>
      <c r="E39" s="93" t="s">
        <v>444</v>
      </c>
      <c r="F39" s="94" t="s">
        <v>286</v>
      </c>
      <c r="G39" s="95"/>
      <c r="H39" s="96">
        <v>250000</v>
      </c>
      <c r="I39" s="97">
        <v>2750000</v>
      </c>
      <c r="J39" s="97">
        <v>0</v>
      </c>
      <c r="K39" s="97">
        <v>0</v>
      </c>
      <c r="L39" s="97">
        <v>0</v>
      </c>
      <c r="M39" s="97">
        <v>0</v>
      </c>
      <c r="N39" s="94" t="s">
        <v>487</v>
      </c>
      <c r="O39" s="95"/>
    </row>
    <row r="40" spans="1:15" x14ac:dyDescent="0.2">
      <c r="A40" s="81" t="s">
        <v>65</v>
      </c>
      <c r="B40" s="81">
        <v>88</v>
      </c>
      <c r="C40" s="81"/>
      <c r="D40" s="81" t="s">
        <v>359</v>
      </c>
      <c r="E40" s="85" t="s">
        <v>422</v>
      </c>
      <c r="F40" s="82">
        <v>0</v>
      </c>
      <c r="H40" s="90">
        <v>20000</v>
      </c>
      <c r="I40" s="86">
        <v>0</v>
      </c>
      <c r="J40" s="86">
        <v>0</v>
      </c>
      <c r="K40" s="86">
        <v>0</v>
      </c>
      <c r="L40" s="86">
        <v>0</v>
      </c>
      <c r="M40" s="86">
        <v>0</v>
      </c>
      <c r="N40" s="82">
        <v>0</v>
      </c>
    </row>
    <row r="41" spans="1:15" ht="51" x14ac:dyDescent="0.2">
      <c r="A41" s="81" t="s">
        <v>65</v>
      </c>
      <c r="B41" s="81">
        <v>83</v>
      </c>
      <c r="C41" s="81"/>
      <c r="D41" s="81" t="s">
        <v>359</v>
      </c>
      <c r="E41" s="85" t="s">
        <v>440</v>
      </c>
      <c r="F41" s="82" t="s">
        <v>413</v>
      </c>
      <c r="H41" s="90">
        <v>0</v>
      </c>
      <c r="I41" s="86">
        <v>2000000</v>
      </c>
      <c r="J41" s="86">
        <v>2000000</v>
      </c>
      <c r="K41" s="86">
        <v>2000000</v>
      </c>
      <c r="L41" s="86">
        <v>2000000</v>
      </c>
      <c r="M41" s="86">
        <v>0</v>
      </c>
      <c r="N41" s="82" t="s">
        <v>416</v>
      </c>
    </row>
    <row r="42" spans="1:15" ht="38.25" x14ac:dyDescent="0.2">
      <c r="A42" s="81" t="s">
        <v>76</v>
      </c>
      <c r="B42" s="81">
        <v>40</v>
      </c>
      <c r="C42" s="81"/>
      <c r="D42" s="81" t="s">
        <v>375</v>
      </c>
      <c r="E42" s="85" t="s">
        <v>85</v>
      </c>
      <c r="F42" s="82" t="s">
        <v>86</v>
      </c>
      <c r="H42" s="90" t="s">
        <v>89</v>
      </c>
      <c r="I42" s="86" t="s">
        <v>89</v>
      </c>
      <c r="J42" s="86" t="s">
        <v>89</v>
      </c>
      <c r="K42" s="86" t="s">
        <v>89</v>
      </c>
      <c r="L42" s="86" t="s">
        <v>89</v>
      </c>
      <c r="M42" s="86" t="s">
        <v>89</v>
      </c>
      <c r="N42" s="82">
        <v>0</v>
      </c>
    </row>
    <row r="43" spans="1:15" ht="72" customHeight="1" x14ac:dyDescent="0.2">
      <c r="A43" s="81" t="s">
        <v>65</v>
      </c>
      <c r="B43" s="81">
        <v>41</v>
      </c>
      <c r="C43" s="81"/>
      <c r="D43" s="81" t="s">
        <v>375</v>
      </c>
      <c r="E43" s="85" t="s">
        <v>114</v>
      </c>
      <c r="F43" s="82" t="s">
        <v>500</v>
      </c>
      <c r="H43" s="90">
        <v>150000</v>
      </c>
      <c r="I43" s="86">
        <v>150000</v>
      </c>
      <c r="J43" s="86">
        <v>150000</v>
      </c>
      <c r="K43" s="86">
        <v>150000</v>
      </c>
      <c r="L43" s="86">
        <v>150000</v>
      </c>
      <c r="M43" s="86">
        <v>150000</v>
      </c>
      <c r="N43" s="82" t="s">
        <v>118</v>
      </c>
    </row>
    <row r="44" spans="1:15" ht="38.25" x14ac:dyDescent="0.2">
      <c r="A44" s="81" t="s">
        <v>65</v>
      </c>
      <c r="B44" s="81">
        <v>86</v>
      </c>
      <c r="C44" s="81"/>
      <c r="D44" s="81" t="s">
        <v>375</v>
      </c>
      <c r="E44" s="85" t="s">
        <v>434</v>
      </c>
      <c r="F44" s="82" t="s">
        <v>513</v>
      </c>
      <c r="H44" s="90">
        <v>75000</v>
      </c>
      <c r="I44" s="86">
        <v>0</v>
      </c>
      <c r="J44" s="86">
        <v>0</v>
      </c>
      <c r="K44" s="86">
        <v>0</v>
      </c>
      <c r="L44" s="86">
        <v>0</v>
      </c>
      <c r="M44" s="86">
        <v>0</v>
      </c>
      <c r="N44" s="82" t="s">
        <v>438</v>
      </c>
    </row>
    <row r="45" spans="1:15" ht="38.25" x14ac:dyDescent="0.2">
      <c r="A45" s="81" t="s">
        <v>65</v>
      </c>
      <c r="B45" s="81">
        <v>39</v>
      </c>
      <c r="C45" s="81"/>
      <c r="D45" s="81" t="s">
        <v>375</v>
      </c>
      <c r="E45" s="85" t="s">
        <v>66</v>
      </c>
      <c r="F45" s="82" t="s">
        <v>67</v>
      </c>
      <c r="H45" s="90">
        <v>59000</v>
      </c>
      <c r="I45" s="86">
        <v>59000</v>
      </c>
      <c r="J45" s="86">
        <v>59000</v>
      </c>
      <c r="K45" s="86">
        <v>59000</v>
      </c>
      <c r="L45" s="86">
        <v>59000</v>
      </c>
      <c r="M45" s="86">
        <v>59000</v>
      </c>
      <c r="N45" s="82" t="s">
        <v>499</v>
      </c>
    </row>
    <row r="46" spans="1:15" ht="31.5" customHeight="1" x14ac:dyDescent="0.2">
      <c r="A46" s="81" t="s">
        <v>29</v>
      </c>
      <c r="B46" s="81">
        <v>37</v>
      </c>
      <c r="C46" s="81"/>
      <c r="D46" s="81" t="s">
        <v>375</v>
      </c>
      <c r="E46" s="85" t="s">
        <v>45</v>
      </c>
      <c r="F46" s="82" t="s">
        <v>495</v>
      </c>
      <c r="H46" s="90">
        <v>0</v>
      </c>
      <c r="I46" s="86">
        <v>120000</v>
      </c>
      <c r="J46" s="86">
        <v>0</v>
      </c>
      <c r="K46" s="86">
        <v>0</v>
      </c>
      <c r="L46" s="86">
        <v>0</v>
      </c>
      <c r="M46" s="86">
        <v>0</v>
      </c>
      <c r="N46" s="82" t="s">
        <v>496</v>
      </c>
    </row>
    <row r="47" spans="1:15" ht="76.5" x14ac:dyDescent="0.2">
      <c r="A47" s="81" t="s">
        <v>65</v>
      </c>
      <c r="B47" s="81">
        <v>63</v>
      </c>
      <c r="C47" s="81"/>
      <c r="D47" s="81" t="s">
        <v>375</v>
      </c>
      <c r="E47" s="85" t="s">
        <v>321</v>
      </c>
      <c r="F47" s="82" t="s">
        <v>322</v>
      </c>
      <c r="H47" s="90">
        <v>310000</v>
      </c>
      <c r="I47" s="86">
        <v>0</v>
      </c>
      <c r="J47" s="86">
        <v>0</v>
      </c>
      <c r="K47" s="86">
        <v>0</v>
      </c>
      <c r="L47" s="86">
        <v>0</v>
      </c>
      <c r="M47" s="86">
        <v>0</v>
      </c>
      <c r="N47" s="82"/>
    </row>
    <row r="48" spans="1:15" ht="44.25" customHeight="1" x14ac:dyDescent="0.2">
      <c r="A48" s="81" t="s">
        <v>65</v>
      </c>
      <c r="B48" s="81">
        <v>87</v>
      </c>
      <c r="C48" s="81"/>
      <c r="D48" s="81" t="s">
        <v>375</v>
      </c>
      <c r="E48" s="85" t="s">
        <v>517</v>
      </c>
      <c r="F48" s="82" t="s">
        <v>512</v>
      </c>
      <c r="H48" s="90">
        <v>80000</v>
      </c>
      <c r="I48" s="86">
        <v>0</v>
      </c>
      <c r="J48" s="86">
        <v>0</v>
      </c>
      <c r="K48" s="86">
        <v>0</v>
      </c>
      <c r="L48" s="86">
        <v>0</v>
      </c>
      <c r="M48" s="86">
        <v>0</v>
      </c>
      <c r="N48" s="82" t="s">
        <v>442</v>
      </c>
    </row>
    <row r="49" spans="1:14" ht="50.25" customHeight="1" x14ac:dyDescent="0.2">
      <c r="A49" s="81" t="s">
        <v>65</v>
      </c>
      <c r="B49" s="81">
        <v>59</v>
      </c>
      <c r="C49" s="81"/>
      <c r="D49" s="81" t="s">
        <v>375</v>
      </c>
      <c r="E49" s="85" t="s">
        <v>304</v>
      </c>
      <c r="F49" s="82" t="s">
        <v>305</v>
      </c>
      <c r="H49" s="90">
        <v>300000</v>
      </c>
      <c r="I49" s="86">
        <v>0</v>
      </c>
      <c r="J49" s="86">
        <v>0</v>
      </c>
      <c r="K49" s="86">
        <v>0</v>
      </c>
      <c r="L49" s="86">
        <v>0</v>
      </c>
      <c r="M49" s="86">
        <v>0</v>
      </c>
      <c r="N49" s="82"/>
    </row>
    <row r="50" spans="1:14" ht="25.5" x14ac:dyDescent="0.2">
      <c r="A50" s="81" t="s">
        <v>65</v>
      </c>
      <c r="B50" s="81">
        <v>58</v>
      </c>
      <c r="C50" s="81"/>
      <c r="D50" s="81" t="s">
        <v>375</v>
      </c>
      <c r="E50" s="85" t="s">
        <v>302</v>
      </c>
      <c r="F50" s="82" t="s">
        <v>303</v>
      </c>
      <c r="H50" s="90">
        <v>50000</v>
      </c>
      <c r="I50" s="86">
        <v>0</v>
      </c>
      <c r="J50" s="86">
        <v>0</v>
      </c>
      <c r="K50" s="86">
        <v>0</v>
      </c>
      <c r="L50" s="86">
        <v>0</v>
      </c>
      <c r="M50" s="86">
        <v>0</v>
      </c>
      <c r="N50" s="82"/>
    </row>
    <row r="51" spans="1:14" ht="76.5" x14ac:dyDescent="0.2">
      <c r="A51" s="81" t="s">
        <v>65</v>
      </c>
      <c r="B51" s="81">
        <v>60</v>
      </c>
      <c r="C51" s="81"/>
      <c r="D51" s="81" t="s">
        <v>375</v>
      </c>
      <c r="E51" s="85" t="s">
        <v>306</v>
      </c>
      <c r="F51" s="82" t="s">
        <v>307</v>
      </c>
      <c r="H51" s="90">
        <v>725000</v>
      </c>
      <c r="I51" s="86">
        <v>0</v>
      </c>
      <c r="J51" s="86">
        <v>0</v>
      </c>
      <c r="K51" s="86">
        <v>0</v>
      </c>
      <c r="L51" s="86">
        <v>0</v>
      </c>
      <c r="M51" s="86">
        <v>0</v>
      </c>
      <c r="N51" s="82"/>
    </row>
    <row r="52" spans="1:14" ht="25.5" x14ac:dyDescent="0.2">
      <c r="A52" s="81" t="s">
        <v>65</v>
      </c>
      <c r="B52" s="81">
        <v>55</v>
      </c>
      <c r="C52" s="81"/>
      <c r="D52" s="81" t="s">
        <v>375</v>
      </c>
      <c r="E52" s="85" t="s">
        <v>290</v>
      </c>
      <c r="F52" s="82" t="s">
        <v>291</v>
      </c>
      <c r="H52" s="90">
        <v>270000</v>
      </c>
      <c r="I52" s="86">
        <v>0</v>
      </c>
      <c r="J52" s="86">
        <v>0</v>
      </c>
      <c r="K52" s="86">
        <v>0</v>
      </c>
      <c r="L52" s="86">
        <v>0</v>
      </c>
      <c r="M52" s="86">
        <v>0</v>
      </c>
      <c r="N52" s="82"/>
    </row>
    <row r="53" spans="1:14" ht="51" x14ac:dyDescent="0.2">
      <c r="A53" s="81" t="s">
        <v>29</v>
      </c>
      <c r="B53" s="81">
        <v>38</v>
      </c>
      <c r="C53" s="81"/>
      <c r="D53" s="81" t="s">
        <v>375</v>
      </c>
      <c r="E53" s="85" t="s">
        <v>50</v>
      </c>
      <c r="F53" s="82" t="s">
        <v>497</v>
      </c>
      <c r="H53" s="90">
        <v>0</v>
      </c>
      <c r="I53" s="86">
        <v>9700</v>
      </c>
      <c r="J53" s="86">
        <v>0</v>
      </c>
      <c r="K53" s="86">
        <v>0</v>
      </c>
      <c r="L53" s="86">
        <v>0</v>
      </c>
      <c r="M53" s="86">
        <v>0</v>
      </c>
      <c r="N53" s="82" t="s">
        <v>498</v>
      </c>
    </row>
    <row r="54" spans="1:14" ht="38.25" x14ac:dyDescent="0.2">
      <c r="A54" s="81" t="s">
        <v>65</v>
      </c>
      <c r="B54" s="81">
        <v>53</v>
      </c>
      <c r="C54" s="81"/>
      <c r="D54" s="81" t="s">
        <v>375</v>
      </c>
      <c r="E54" s="85" t="s">
        <v>258</v>
      </c>
      <c r="F54" s="82" t="s">
        <v>259</v>
      </c>
      <c r="H54" s="90">
        <v>250000</v>
      </c>
      <c r="I54" s="86">
        <v>25000</v>
      </c>
      <c r="J54" s="86">
        <v>250000</v>
      </c>
      <c r="K54" s="86">
        <v>25000</v>
      </c>
      <c r="L54" s="86">
        <v>250000</v>
      </c>
      <c r="M54" s="86">
        <v>0</v>
      </c>
      <c r="N54" s="82" t="s">
        <v>508</v>
      </c>
    </row>
    <row r="55" spans="1:14" ht="63.75" x14ac:dyDescent="0.2">
      <c r="A55" s="81" t="s">
        <v>65</v>
      </c>
      <c r="B55" s="81">
        <v>44</v>
      </c>
      <c r="C55" s="81"/>
      <c r="D55" s="81" t="s">
        <v>375</v>
      </c>
      <c r="E55" s="85" t="s">
        <v>129</v>
      </c>
      <c r="F55" s="82" t="s">
        <v>130</v>
      </c>
      <c r="H55" s="90">
        <v>80000</v>
      </c>
      <c r="I55" s="86">
        <v>80000</v>
      </c>
      <c r="J55" s="86">
        <v>80000</v>
      </c>
      <c r="K55" s="86">
        <v>80000</v>
      </c>
      <c r="L55" s="86">
        <v>80000</v>
      </c>
      <c r="M55" s="86">
        <v>80000</v>
      </c>
      <c r="N55" s="82" t="s">
        <v>133</v>
      </c>
    </row>
    <row r="56" spans="1:14" ht="38.25" x14ac:dyDescent="0.2">
      <c r="A56" s="81" t="s">
        <v>65</v>
      </c>
      <c r="B56" s="81">
        <v>42</v>
      </c>
      <c r="C56" s="81"/>
      <c r="D56" s="81" t="s">
        <v>375</v>
      </c>
      <c r="E56" s="85" t="s">
        <v>119</v>
      </c>
      <c r="F56" s="82" t="s">
        <v>501</v>
      </c>
      <c r="H56" s="90">
        <v>234000</v>
      </c>
      <c r="I56" s="86">
        <v>0</v>
      </c>
      <c r="J56" s="86">
        <v>0</v>
      </c>
      <c r="K56" s="86">
        <v>0</v>
      </c>
      <c r="L56" s="86">
        <v>0</v>
      </c>
      <c r="M56" s="86">
        <v>0</v>
      </c>
      <c r="N56" s="82" t="s">
        <v>502</v>
      </c>
    </row>
    <row r="57" spans="1:14" ht="76.5" x14ac:dyDescent="0.2">
      <c r="A57" s="81" t="s">
        <v>65</v>
      </c>
      <c r="B57" s="81">
        <v>61</v>
      </c>
      <c r="C57" s="81"/>
      <c r="D57" s="81" t="s">
        <v>375</v>
      </c>
      <c r="E57" s="85" t="s">
        <v>310</v>
      </c>
      <c r="F57" s="82" t="s">
        <v>311</v>
      </c>
      <c r="H57" s="90">
        <v>250000</v>
      </c>
      <c r="I57" s="86">
        <v>0</v>
      </c>
      <c r="J57" s="86">
        <v>0</v>
      </c>
      <c r="K57" s="86">
        <v>0</v>
      </c>
      <c r="L57" s="86">
        <v>0</v>
      </c>
      <c r="M57" s="86">
        <v>0</v>
      </c>
      <c r="N57" s="82"/>
    </row>
    <row r="58" spans="1:14" ht="25.5" x14ac:dyDescent="0.2">
      <c r="A58" s="81" t="s">
        <v>65</v>
      </c>
      <c r="B58" s="81">
        <v>56</v>
      </c>
      <c r="C58" s="81"/>
      <c r="D58" s="81" t="s">
        <v>375</v>
      </c>
      <c r="E58" s="85" t="s">
        <v>294</v>
      </c>
      <c r="F58" s="82" t="s">
        <v>295</v>
      </c>
      <c r="H58" s="90">
        <v>108000</v>
      </c>
      <c r="I58" s="86">
        <v>0</v>
      </c>
      <c r="J58" s="86">
        <v>0</v>
      </c>
      <c r="K58" s="86">
        <v>0</v>
      </c>
      <c r="L58" s="86">
        <v>0</v>
      </c>
      <c r="M58" s="86">
        <v>0</v>
      </c>
      <c r="N58" s="82"/>
    </row>
    <row r="59" spans="1:14" ht="25.5" x14ac:dyDescent="0.2">
      <c r="A59" s="81" t="s">
        <v>65</v>
      </c>
      <c r="B59" s="81">
        <v>65</v>
      </c>
      <c r="C59" s="81"/>
      <c r="D59" s="81" t="s">
        <v>375</v>
      </c>
      <c r="E59" s="85" t="s">
        <v>331</v>
      </c>
      <c r="F59" s="82" t="s">
        <v>332</v>
      </c>
      <c r="H59" s="90">
        <v>45000</v>
      </c>
      <c r="I59" s="86">
        <v>0</v>
      </c>
      <c r="J59" s="86">
        <v>0</v>
      </c>
      <c r="K59" s="86">
        <v>0</v>
      </c>
      <c r="L59" s="86">
        <v>0</v>
      </c>
      <c r="M59" s="86">
        <v>0</v>
      </c>
      <c r="N59" s="82"/>
    </row>
    <row r="60" spans="1:14" ht="25.5" x14ac:dyDescent="0.2">
      <c r="A60" s="81" t="s">
        <v>65</v>
      </c>
      <c r="B60" s="81">
        <v>66</v>
      </c>
      <c r="C60" s="81"/>
      <c r="D60" s="81" t="s">
        <v>375</v>
      </c>
      <c r="E60" s="85" t="s">
        <v>329</v>
      </c>
      <c r="F60" s="82" t="s">
        <v>330</v>
      </c>
      <c r="H60" s="90">
        <v>170000</v>
      </c>
      <c r="I60" s="86">
        <v>0</v>
      </c>
      <c r="J60" s="86">
        <v>0</v>
      </c>
      <c r="K60" s="86">
        <v>0</v>
      </c>
      <c r="L60" s="86">
        <v>0</v>
      </c>
      <c r="M60" s="86">
        <v>0</v>
      </c>
      <c r="N60" s="82"/>
    </row>
    <row r="61" spans="1:14" ht="114.75" x14ac:dyDescent="0.2">
      <c r="A61" s="81" t="s">
        <v>29</v>
      </c>
      <c r="B61" s="81">
        <v>35</v>
      </c>
      <c r="C61" s="81"/>
      <c r="D61" s="81" t="s">
        <v>375</v>
      </c>
      <c r="E61" s="85" t="s">
        <v>35</v>
      </c>
      <c r="F61" s="82" t="s">
        <v>491</v>
      </c>
      <c r="H61" s="90">
        <v>0</v>
      </c>
      <c r="I61" s="86">
        <v>56550</v>
      </c>
      <c r="J61" s="86">
        <v>0</v>
      </c>
      <c r="K61" s="86">
        <v>0</v>
      </c>
      <c r="L61" s="86">
        <v>0</v>
      </c>
      <c r="M61" s="86">
        <v>0</v>
      </c>
      <c r="N61" s="82" t="s">
        <v>492</v>
      </c>
    </row>
    <row r="62" spans="1:14" ht="63.75" x14ac:dyDescent="0.2">
      <c r="A62" s="81" t="s">
        <v>29</v>
      </c>
      <c r="B62" s="81">
        <v>34</v>
      </c>
      <c r="C62" s="81"/>
      <c r="D62" s="81" t="s">
        <v>375</v>
      </c>
      <c r="E62" s="85" t="s">
        <v>30</v>
      </c>
      <c r="F62" s="82" t="s">
        <v>489</v>
      </c>
      <c r="H62" s="90">
        <v>0</v>
      </c>
      <c r="I62" s="86">
        <v>50000</v>
      </c>
      <c r="J62" s="86">
        <v>0</v>
      </c>
      <c r="K62" s="86">
        <v>0</v>
      </c>
      <c r="L62" s="86">
        <v>0</v>
      </c>
      <c r="M62" s="86">
        <v>0</v>
      </c>
      <c r="N62" s="82" t="s">
        <v>490</v>
      </c>
    </row>
    <row r="63" spans="1:14" ht="25.5" x14ac:dyDescent="0.2">
      <c r="A63" s="81" t="s">
        <v>29</v>
      </c>
      <c r="B63" s="81">
        <v>36</v>
      </c>
      <c r="C63" s="81"/>
      <c r="D63" s="81" t="s">
        <v>375</v>
      </c>
      <c r="E63" s="85" t="s">
        <v>40</v>
      </c>
      <c r="F63" s="82" t="s">
        <v>493</v>
      </c>
      <c r="H63" s="90">
        <v>21980</v>
      </c>
      <c r="I63" s="86">
        <v>0</v>
      </c>
      <c r="J63" s="86">
        <v>0</v>
      </c>
      <c r="K63" s="86">
        <v>0</v>
      </c>
      <c r="L63" s="86">
        <v>0</v>
      </c>
      <c r="M63" s="86">
        <v>0</v>
      </c>
      <c r="N63" s="82" t="s">
        <v>494</v>
      </c>
    </row>
    <row r="64" spans="1:14" ht="38.25" x14ac:dyDescent="0.2">
      <c r="A64" s="81" t="s">
        <v>65</v>
      </c>
      <c r="B64" s="81">
        <v>48</v>
      </c>
      <c r="C64" s="81"/>
      <c r="D64" s="81" t="s">
        <v>375</v>
      </c>
      <c r="E64" s="85" t="s">
        <v>187</v>
      </c>
      <c r="F64" s="82" t="s">
        <v>509</v>
      </c>
      <c r="H64" s="90">
        <v>85000</v>
      </c>
      <c r="I64" s="86">
        <v>85000</v>
      </c>
      <c r="J64" s="86">
        <v>85000</v>
      </c>
      <c r="K64" s="86">
        <v>85000</v>
      </c>
      <c r="L64" s="86">
        <v>85000</v>
      </c>
      <c r="M64" s="86">
        <v>85000</v>
      </c>
      <c r="N64" s="82" t="s">
        <v>191</v>
      </c>
    </row>
    <row r="65" spans="1:14" ht="25.5" x14ac:dyDescent="0.2">
      <c r="A65" s="81" t="s">
        <v>65</v>
      </c>
      <c r="B65" s="81">
        <v>49</v>
      </c>
      <c r="C65" s="81"/>
      <c r="D65" s="81" t="s">
        <v>375</v>
      </c>
      <c r="E65" s="85" t="s">
        <v>197</v>
      </c>
      <c r="F65" s="82" t="s">
        <v>198</v>
      </c>
      <c r="H65" s="90">
        <v>250000</v>
      </c>
      <c r="I65" s="86">
        <v>250000</v>
      </c>
      <c r="J65" s="86">
        <v>250000</v>
      </c>
      <c r="K65" s="86">
        <v>250000</v>
      </c>
      <c r="L65" s="86">
        <v>250000</v>
      </c>
      <c r="M65" s="86">
        <v>250000</v>
      </c>
      <c r="N65" s="82" t="s">
        <v>201</v>
      </c>
    </row>
    <row r="66" spans="1:14" ht="25.5" x14ac:dyDescent="0.2">
      <c r="A66" s="81" t="s">
        <v>65</v>
      </c>
      <c r="B66" s="81">
        <v>45</v>
      </c>
      <c r="C66" s="81"/>
      <c r="D66" s="81" t="s">
        <v>375</v>
      </c>
      <c r="E66" s="85" t="s">
        <v>134</v>
      </c>
      <c r="F66" s="82" t="s">
        <v>135</v>
      </c>
      <c r="H66" s="90">
        <v>53788.56</v>
      </c>
      <c r="I66" s="86">
        <v>53788.56</v>
      </c>
      <c r="J66" s="86">
        <v>53788.56</v>
      </c>
      <c r="K66" s="86">
        <v>53788.56</v>
      </c>
      <c r="L66" s="86">
        <v>53788.56</v>
      </c>
      <c r="M66" s="86">
        <v>53788.56</v>
      </c>
      <c r="N66" s="82"/>
    </row>
    <row r="67" spans="1:14" ht="38.25" x14ac:dyDescent="0.2">
      <c r="A67" s="81" t="s">
        <v>65</v>
      </c>
      <c r="B67" s="81">
        <v>43</v>
      </c>
      <c r="C67" s="81"/>
      <c r="D67" s="81" t="s">
        <v>375</v>
      </c>
      <c r="E67" s="85" t="s">
        <v>124</v>
      </c>
      <c r="F67" s="82" t="s">
        <v>125</v>
      </c>
      <c r="H67" s="90">
        <v>55000</v>
      </c>
      <c r="I67" s="86">
        <v>55000</v>
      </c>
      <c r="J67" s="86">
        <v>55000</v>
      </c>
      <c r="K67" s="86">
        <v>55000</v>
      </c>
      <c r="L67" s="86">
        <v>55000</v>
      </c>
      <c r="M67" s="86">
        <v>55000</v>
      </c>
      <c r="N67" s="82" t="s">
        <v>503</v>
      </c>
    </row>
    <row r="68" spans="1:14" ht="51" x14ac:dyDescent="0.2">
      <c r="A68" s="81" t="s">
        <v>65</v>
      </c>
      <c r="B68" s="81">
        <v>47</v>
      </c>
      <c r="C68" s="81"/>
      <c r="D68" s="81" t="s">
        <v>375</v>
      </c>
      <c r="E68" s="85" t="s">
        <v>148</v>
      </c>
      <c r="F68" s="82" t="s">
        <v>149</v>
      </c>
      <c r="H68" s="90">
        <v>85000</v>
      </c>
      <c r="I68" s="86">
        <v>85000</v>
      </c>
      <c r="J68" s="86">
        <v>85000</v>
      </c>
      <c r="K68" s="86">
        <v>85000</v>
      </c>
      <c r="L68" s="86">
        <v>85000</v>
      </c>
      <c r="M68" s="86">
        <v>85000</v>
      </c>
      <c r="N68" s="82" t="s">
        <v>152</v>
      </c>
    </row>
    <row r="69" spans="1:14" ht="38.25" x14ac:dyDescent="0.2">
      <c r="A69" s="81" t="s">
        <v>65</v>
      </c>
      <c r="B69" s="81">
        <v>46</v>
      </c>
      <c r="C69" s="81"/>
      <c r="D69" s="81" t="s">
        <v>375</v>
      </c>
      <c r="E69" s="85" t="s">
        <v>143</v>
      </c>
      <c r="F69" s="82" t="s">
        <v>144</v>
      </c>
      <c r="H69" s="90">
        <v>85000</v>
      </c>
      <c r="I69" s="86">
        <v>85000</v>
      </c>
      <c r="J69" s="86">
        <v>85000</v>
      </c>
      <c r="K69" s="86">
        <v>85000</v>
      </c>
      <c r="L69" s="86">
        <v>85000</v>
      </c>
      <c r="M69" s="86">
        <v>85000</v>
      </c>
      <c r="N69" s="82" t="s">
        <v>147</v>
      </c>
    </row>
    <row r="70" spans="1:14" ht="25.5" x14ac:dyDescent="0.2">
      <c r="A70" s="81" t="s">
        <v>65</v>
      </c>
      <c r="B70" s="81">
        <v>62</v>
      </c>
      <c r="C70" s="81"/>
      <c r="D70" s="81" t="s">
        <v>375</v>
      </c>
      <c r="E70" s="85" t="s">
        <v>317</v>
      </c>
      <c r="F70" s="82" t="s">
        <v>318</v>
      </c>
      <c r="H70" s="90">
        <v>90000</v>
      </c>
      <c r="I70" s="86">
        <v>0</v>
      </c>
      <c r="J70" s="86">
        <v>0</v>
      </c>
      <c r="K70" s="86">
        <v>0</v>
      </c>
      <c r="L70" s="86">
        <v>0</v>
      </c>
      <c r="M70" s="86">
        <v>0</v>
      </c>
      <c r="N70" s="82"/>
    </row>
    <row r="71" spans="1:14" ht="38.25" x14ac:dyDescent="0.2">
      <c r="A71" s="81" t="s">
        <v>65</v>
      </c>
      <c r="B71" s="81">
        <v>50</v>
      </c>
      <c r="C71" s="81"/>
      <c r="D71" s="81" t="s">
        <v>375</v>
      </c>
      <c r="E71" s="85" t="s">
        <v>221</v>
      </c>
      <c r="F71" s="82" t="s">
        <v>222</v>
      </c>
      <c r="H71" s="90">
        <v>82000</v>
      </c>
      <c r="I71" s="86">
        <v>82000</v>
      </c>
      <c r="J71" s="86">
        <v>82000</v>
      </c>
      <c r="K71" s="86">
        <v>82000</v>
      </c>
      <c r="L71" s="86">
        <v>82000</v>
      </c>
      <c r="M71" s="86">
        <v>82000</v>
      </c>
      <c r="N71" s="82" t="s">
        <v>225</v>
      </c>
    </row>
    <row r="72" spans="1:14" ht="25.5" x14ac:dyDescent="0.2">
      <c r="A72" s="81" t="s">
        <v>65</v>
      </c>
      <c r="B72" s="81">
        <v>79</v>
      </c>
      <c r="C72" s="81"/>
      <c r="D72" s="81" t="s">
        <v>362</v>
      </c>
      <c r="E72" s="85" t="s">
        <v>348</v>
      </c>
      <c r="F72" s="82" t="s">
        <v>515</v>
      </c>
      <c r="H72" s="90">
        <v>300000</v>
      </c>
      <c r="I72" s="86">
        <v>0</v>
      </c>
      <c r="J72" s="86">
        <v>0</v>
      </c>
      <c r="K72" s="86">
        <v>0</v>
      </c>
      <c r="L72" s="86">
        <v>0</v>
      </c>
      <c r="M72" s="86">
        <v>0</v>
      </c>
      <c r="N72" s="82"/>
    </row>
    <row r="73" spans="1:14" ht="63.75" x14ac:dyDescent="0.2">
      <c r="A73" s="81" t="s">
        <v>13</v>
      </c>
      <c r="B73" s="81">
        <v>67</v>
      </c>
      <c r="C73" s="81"/>
      <c r="D73" s="81" t="s">
        <v>362</v>
      </c>
      <c r="E73" s="85" t="s">
        <v>14</v>
      </c>
      <c r="F73" s="82" t="s">
        <v>26</v>
      </c>
      <c r="H73" s="90">
        <v>28000</v>
      </c>
      <c r="I73" s="86">
        <v>0</v>
      </c>
      <c r="J73" s="86">
        <v>0</v>
      </c>
      <c r="K73" s="86">
        <v>0</v>
      </c>
      <c r="L73" s="86">
        <v>0</v>
      </c>
      <c r="M73" s="86">
        <v>0</v>
      </c>
      <c r="N73" s="82" t="s">
        <v>510</v>
      </c>
    </row>
    <row r="74" spans="1:14" ht="25.5" x14ac:dyDescent="0.2">
      <c r="A74" s="81" t="s">
        <v>13</v>
      </c>
      <c r="B74" s="81">
        <v>80</v>
      </c>
      <c r="C74" s="81"/>
      <c r="D74" s="81" t="s">
        <v>362</v>
      </c>
      <c r="E74" s="85" t="s">
        <v>354</v>
      </c>
      <c r="F74" s="82" t="s">
        <v>355</v>
      </c>
      <c r="H74" s="90">
        <v>28000</v>
      </c>
      <c r="I74" s="86">
        <v>500</v>
      </c>
      <c r="J74" s="86">
        <v>500</v>
      </c>
      <c r="K74" s="86">
        <v>500</v>
      </c>
      <c r="L74" s="86">
        <v>500</v>
      </c>
      <c r="M74" s="86">
        <v>500</v>
      </c>
      <c r="N74" s="82"/>
    </row>
    <row r="75" spans="1:14" ht="76.5" x14ac:dyDescent="0.2">
      <c r="A75" s="81" t="s">
        <v>13</v>
      </c>
      <c r="B75" s="81">
        <v>68</v>
      </c>
      <c r="C75" s="81"/>
      <c r="D75" s="81" t="s">
        <v>362</v>
      </c>
      <c r="E75" s="85" t="s">
        <v>15</v>
      </c>
      <c r="F75" s="82" t="s">
        <v>28</v>
      </c>
      <c r="H75" s="90">
        <v>70000</v>
      </c>
      <c r="I75" s="86">
        <v>0</v>
      </c>
      <c r="J75" s="86">
        <v>0</v>
      </c>
      <c r="K75" s="86">
        <v>0</v>
      </c>
      <c r="L75" s="86">
        <v>0</v>
      </c>
      <c r="M75" s="86">
        <v>0</v>
      </c>
      <c r="N75" s="82" t="s">
        <v>16</v>
      </c>
    </row>
    <row r="76" spans="1:14" x14ac:dyDescent="0.2">
      <c r="A76" s="81" t="s">
        <v>65</v>
      </c>
      <c r="B76" s="81">
        <v>84</v>
      </c>
      <c r="C76" s="81"/>
      <c r="D76" s="81" t="s">
        <v>362</v>
      </c>
      <c r="E76" s="85" t="s">
        <v>401</v>
      </c>
      <c r="F76" s="82">
        <v>0</v>
      </c>
      <c r="H76" s="90">
        <v>0</v>
      </c>
      <c r="I76" s="86">
        <v>0</v>
      </c>
      <c r="J76" s="86">
        <v>0</v>
      </c>
      <c r="K76" s="86">
        <v>0</v>
      </c>
      <c r="L76" s="86">
        <v>0</v>
      </c>
      <c r="M76" s="86">
        <v>0</v>
      </c>
      <c r="N76" s="82">
        <v>0</v>
      </c>
    </row>
    <row r="77" spans="1:14" ht="51" x14ac:dyDescent="0.2">
      <c r="A77" s="81" t="s">
        <v>13</v>
      </c>
      <c r="B77" s="81">
        <v>69</v>
      </c>
      <c r="C77" s="81"/>
      <c r="D77" s="81" t="s">
        <v>362</v>
      </c>
      <c r="E77" s="85" t="s">
        <v>17</v>
      </c>
      <c r="F77" s="82" t="s">
        <v>18</v>
      </c>
      <c r="H77" s="90">
        <v>98000</v>
      </c>
      <c r="I77" s="86">
        <v>0</v>
      </c>
      <c r="J77" s="86">
        <v>0</v>
      </c>
      <c r="K77" s="86">
        <v>0</v>
      </c>
      <c r="L77" s="86">
        <v>0</v>
      </c>
      <c r="M77" s="86">
        <v>0</v>
      </c>
      <c r="N77" s="82" t="s">
        <v>19</v>
      </c>
    </row>
    <row r="78" spans="1:14" ht="74.25" customHeight="1" x14ac:dyDescent="0.2">
      <c r="A78" s="81" t="s">
        <v>13</v>
      </c>
      <c r="B78" s="81">
        <v>70</v>
      </c>
      <c r="C78" s="81"/>
      <c r="D78" s="81" t="s">
        <v>362</v>
      </c>
      <c r="E78" s="85" t="s">
        <v>20</v>
      </c>
      <c r="F78" s="82" t="s">
        <v>22</v>
      </c>
      <c r="H78" s="90">
        <v>92600</v>
      </c>
      <c r="I78" s="86">
        <v>0</v>
      </c>
      <c r="J78" s="86">
        <v>0</v>
      </c>
      <c r="K78" s="86">
        <v>0</v>
      </c>
      <c r="L78" s="86">
        <v>0</v>
      </c>
      <c r="M78" s="86">
        <v>0</v>
      </c>
      <c r="N78" s="82" t="s">
        <v>21</v>
      </c>
    </row>
    <row r="79" spans="1:14" ht="38.25" x14ac:dyDescent="0.2">
      <c r="A79" s="81" t="s">
        <v>76</v>
      </c>
      <c r="B79" s="81">
        <v>72</v>
      </c>
      <c r="C79" s="81"/>
      <c r="D79" s="81" t="s">
        <v>362</v>
      </c>
      <c r="E79" s="85" t="s">
        <v>77</v>
      </c>
      <c r="F79" s="82" t="s">
        <v>78</v>
      </c>
      <c r="H79" s="90">
        <v>0</v>
      </c>
      <c r="I79" s="86">
        <v>325000</v>
      </c>
      <c r="J79" s="86">
        <v>0</v>
      </c>
      <c r="K79" s="86">
        <v>0</v>
      </c>
      <c r="L79" s="86">
        <v>0</v>
      </c>
      <c r="M79" s="86">
        <v>0</v>
      </c>
      <c r="N79" s="82"/>
    </row>
    <row r="80" spans="1:14" ht="28.5" customHeight="1" x14ac:dyDescent="0.2">
      <c r="A80" s="81" t="s">
        <v>76</v>
      </c>
      <c r="B80" s="81">
        <v>73</v>
      </c>
      <c r="C80" s="81"/>
      <c r="D80" s="81" t="s">
        <v>362</v>
      </c>
      <c r="E80" s="85" t="s">
        <v>81</v>
      </c>
      <c r="F80" s="82" t="s">
        <v>82</v>
      </c>
      <c r="H80" s="90">
        <v>0</v>
      </c>
      <c r="I80" s="86">
        <v>875000</v>
      </c>
      <c r="J80" s="86">
        <v>0</v>
      </c>
      <c r="K80" s="86">
        <v>0</v>
      </c>
      <c r="L80" s="86">
        <v>0</v>
      </c>
      <c r="M80" s="86">
        <v>0</v>
      </c>
      <c r="N80" s="82"/>
    </row>
    <row r="81" spans="1:14" ht="30.75" customHeight="1" x14ac:dyDescent="0.2">
      <c r="A81" s="81" t="s">
        <v>65</v>
      </c>
      <c r="B81" s="81">
        <v>74</v>
      </c>
      <c r="C81" s="81"/>
      <c r="D81" s="81" t="s">
        <v>362</v>
      </c>
      <c r="E81" s="85" t="s">
        <v>396</v>
      </c>
      <c r="F81" s="82" t="s">
        <v>333</v>
      </c>
      <c r="H81" s="90">
        <v>0</v>
      </c>
      <c r="I81" s="86">
        <v>400000</v>
      </c>
      <c r="J81" s="86">
        <v>0</v>
      </c>
      <c r="K81" s="86">
        <v>0</v>
      </c>
      <c r="L81" s="86">
        <v>0</v>
      </c>
      <c r="M81" s="86">
        <v>0</v>
      </c>
      <c r="N81" s="82"/>
    </row>
    <row r="82" spans="1:14" ht="25.5" x14ac:dyDescent="0.2">
      <c r="A82" s="81" t="s">
        <v>65</v>
      </c>
      <c r="B82" s="81">
        <v>75</v>
      </c>
      <c r="C82" s="81"/>
      <c r="D82" s="81" t="s">
        <v>362</v>
      </c>
      <c r="E82" s="85" t="s">
        <v>335</v>
      </c>
      <c r="F82" s="82" t="s">
        <v>336</v>
      </c>
      <c r="H82" s="90">
        <v>90000</v>
      </c>
      <c r="I82" s="86">
        <v>0</v>
      </c>
      <c r="J82" s="86">
        <v>0</v>
      </c>
      <c r="K82" s="86">
        <v>0</v>
      </c>
      <c r="L82" s="86">
        <v>0</v>
      </c>
      <c r="M82" s="86">
        <v>0</v>
      </c>
      <c r="N82" s="82"/>
    </row>
    <row r="83" spans="1:14" ht="89.25" x14ac:dyDescent="0.2">
      <c r="A83" s="81" t="s">
        <v>65</v>
      </c>
      <c r="B83" s="81">
        <v>76</v>
      </c>
      <c r="C83" s="81"/>
      <c r="D83" s="81" t="s">
        <v>362</v>
      </c>
      <c r="E83" s="85" t="s">
        <v>339</v>
      </c>
      <c r="F83" s="82" t="s">
        <v>340</v>
      </c>
      <c r="H83" s="90">
        <v>170000</v>
      </c>
      <c r="I83" s="86">
        <v>0</v>
      </c>
      <c r="J83" s="86">
        <v>0</v>
      </c>
      <c r="K83" s="86">
        <v>0</v>
      </c>
      <c r="L83" s="86">
        <v>0</v>
      </c>
      <c r="M83" s="86">
        <v>0</v>
      </c>
      <c r="N83" s="82"/>
    </row>
    <row r="84" spans="1:14" ht="63.75" x14ac:dyDescent="0.2">
      <c r="A84" s="81" t="s">
        <v>65</v>
      </c>
      <c r="B84" s="81">
        <v>78</v>
      </c>
      <c r="C84" s="81"/>
      <c r="D84" s="81" t="s">
        <v>362</v>
      </c>
      <c r="E84" s="85" t="s">
        <v>344</v>
      </c>
      <c r="F84" s="82" t="s">
        <v>345</v>
      </c>
      <c r="H84" s="90">
        <v>180000</v>
      </c>
      <c r="I84" s="86">
        <v>0</v>
      </c>
      <c r="J84" s="86">
        <v>0</v>
      </c>
      <c r="K84" s="86">
        <v>0</v>
      </c>
      <c r="L84" s="86">
        <v>0</v>
      </c>
      <c r="M84" s="86">
        <v>0</v>
      </c>
      <c r="N84" s="82"/>
    </row>
    <row r="85" spans="1:14" ht="102" x14ac:dyDescent="0.2">
      <c r="A85" s="81" t="s">
        <v>13</v>
      </c>
      <c r="B85" s="81">
        <v>71</v>
      </c>
      <c r="C85" s="81"/>
      <c r="D85" s="81" t="s">
        <v>362</v>
      </c>
      <c r="E85" s="85" t="s">
        <v>23</v>
      </c>
      <c r="F85" s="82" t="s">
        <v>453</v>
      </c>
      <c r="H85" s="90">
        <v>36000</v>
      </c>
      <c r="I85" s="86">
        <v>0</v>
      </c>
      <c r="J85" s="86">
        <v>0</v>
      </c>
      <c r="K85" s="86">
        <v>0</v>
      </c>
      <c r="L85" s="86">
        <v>0</v>
      </c>
      <c r="M85" s="86">
        <v>0</v>
      </c>
      <c r="N85" s="82" t="s">
        <v>511</v>
      </c>
    </row>
    <row r="86" spans="1:14" ht="12.75" customHeight="1" x14ac:dyDescent="0.2">
      <c r="A86" s="81">
        <v>0</v>
      </c>
      <c r="B86" s="81">
        <v>0</v>
      </c>
      <c r="C86" s="81"/>
      <c r="D86" s="81">
        <v>0</v>
      </c>
      <c r="E86" s="85">
        <v>0</v>
      </c>
      <c r="F86" s="82">
        <v>0</v>
      </c>
      <c r="H86" s="90">
        <v>0</v>
      </c>
      <c r="I86" s="86">
        <v>0</v>
      </c>
      <c r="J86" s="86">
        <v>0</v>
      </c>
      <c r="K86" s="86">
        <v>0</v>
      </c>
      <c r="L86" s="86">
        <v>0</v>
      </c>
      <c r="M86" s="86">
        <v>0</v>
      </c>
      <c r="N86" s="82">
        <v>0</v>
      </c>
    </row>
    <row r="87" spans="1:14" x14ac:dyDescent="0.2">
      <c r="A87" s="81">
        <v>0</v>
      </c>
      <c r="B87" s="81">
        <v>0</v>
      </c>
      <c r="C87" s="81"/>
      <c r="D87" s="81">
        <v>0</v>
      </c>
      <c r="E87" s="85">
        <v>0</v>
      </c>
      <c r="F87" s="82">
        <v>0</v>
      </c>
      <c r="H87" s="90">
        <v>0</v>
      </c>
      <c r="I87" s="86">
        <v>0</v>
      </c>
      <c r="J87" s="86">
        <v>0</v>
      </c>
      <c r="K87" s="86">
        <v>0</v>
      </c>
      <c r="L87" s="86">
        <v>0</v>
      </c>
      <c r="M87" s="86">
        <v>0</v>
      </c>
      <c r="N87" s="82"/>
    </row>
    <row r="88" spans="1:14" x14ac:dyDescent="0.2">
      <c r="A88" s="81"/>
      <c r="B88" s="81"/>
      <c r="C88" s="81"/>
      <c r="D88" s="81"/>
      <c r="F88" s="82"/>
      <c r="H88" s="90"/>
      <c r="I88" s="86"/>
      <c r="J88" s="86"/>
      <c r="K88" s="86"/>
      <c r="L88" s="86"/>
      <c r="M88" s="86"/>
      <c r="N88" s="82"/>
    </row>
    <row r="89" spans="1:14" x14ac:dyDescent="0.2">
      <c r="A89" s="81"/>
      <c r="B89" s="81"/>
      <c r="C89" s="81"/>
      <c r="D89" s="81"/>
      <c r="F89" s="82"/>
      <c r="H89" s="90"/>
      <c r="I89" s="86"/>
      <c r="J89" s="86"/>
      <c r="K89" s="86"/>
      <c r="L89" s="86"/>
      <c r="M89" s="86"/>
      <c r="N89" s="82"/>
    </row>
    <row r="90" spans="1:14" x14ac:dyDescent="0.2">
      <c r="A90" s="81"/>
      <c r="B90" s="81"/>
      <c r="C90" s="81"/>
      <c r="D90" s="81"/>
      <c r="F90" s="82"/>
      <c r="H90" s="90"/>
      <c r="I90" s="86"/>
      <c r="J90" s="86"/>
      <c r="K90" s="86"/>
      <c r="L90" s="86"/>
      <c r="M90" s="86"/>
    </row>
    <row r="91" spans="1:14" x14ac:dyDescent="0.2">
      <c r="A91" s="81"/>
      <c r="B91" s="81"/>
      <c r="C91" s="81"/>
      <c r="D91" s="81"/>
      <c r="F91" s="82"/>
      <c r="H91" s="90"/>
      <c r="I91" s="86"/>
      <c r="J91" s="86"/>
      <c r="K91" s="86"/>
      <c r="L91" s="86"/>
      <c r="M91" s="86"/>
    </row>
    <row r="92" spans="1:14" x14ac:dyDescent="0.2">
      <c r="A92" s="81"/>
      <c r="B92" s="81"/>
      <c r="C92" s="81"/>
      <c r="D92" s="81"/>
      <c r="F92" s="82"/>
      <c r="H92" s="90"/>
      <c r="I92" s="86"/>
      <c r="J92" s="86"/>
      <c r="K92" s="86"/>
      <c r="L92" s="86"/>
      <c r="M92" s="86"/>
    </row>
    <row r="93" spans="1:14" x14ac:dyDescent="0.2">
      <c r="A93" s="81"/>
      <c r="B93" s="81"/>
      <c r="C93" s="81"/>
      <c r="D93" s="81"/>
      <c r="F93" s="82"/>
      <c r="H93" s="90"/>
      <c r="I93" s="86"/>
      <c r="J93" s="86"/>
      <c r="K93" s="86"/>
      <c r="L93" s="86"/>
      <c r="M93" s="86"/>
    </row>
    <row r="94" spans="1:14" x14ac:dyDescent="0.2">
      <c r="A94" s="81"/>
      <c r="B94" s="81"/>
      <c r="C94" s="81"/>
      <c r="D94" s="81"/>
      <c r="F94" s="82"/>
      <c r="H94" s="90"/>
      <c r="I94" s="86"/>
      <c r="J94" s="86"/>
      <c r="K94" s="86"/>
      <c r="L94" s="86"/>
      <c r="M94" s="86"/>
    </row>
    <row r="95" spans="1:14" x14ac:dyDescent="0.2">
      <c r="A95" s="81"/>
      <c r="B95" s="81"/>
      <c r="C95" s="81"/>
      <c r="D95" s="81"/>
      <c r="F95" s="82"/>
      <c r="H95" s="90"/>
      <c r="I95" s="86"/>
      <c r="J95" s="86"/>
      <c r="K95" s="86"/>
      <c r="L95" s="86"/>
      <c r="M95" s="86"/>
    </row>
    <row r="96" spans="1:14" x14ac:dyDescent="0.2">
      <c r="A96" s="81"/>
      <c r="B96" s="81"/>
      <c r="C96" s="81"/>
      <c r="D96" s="81"/>
      <c r="F96" s="82"/>
      <c r="H96" s="90"/>
      <c r="I96" s="86"/>
      <c r="J96" s="86"/>
      <c r="K96" s="86"/>
      <c r="L96" s="86"/>
      <c r="M96" s="86"/>
    </row>
    <row r="97" spans="1:13" x14ac:dyDescent="0.2">
      <c r="A97" s="81"/>
      <c r="B97" s="81"/>
      <c r="C97" s="81"/>
      <c r="D97" s="81"/>
      <c r="F97" s="82"/>
      <c r="H97" s="90"/>
      <c r="I97" s="86"/>
      <c r="J97" s="86"/>
      <c r="K97" s="86"/>
      <c r="L97" s="86"/>
      <c r="M97" s="86"/>
    </row>
    <row r="98" spans="1:13" x14ac:dyDescent="0.2">
      <c r="A98" s="81"/>
      <c r="B98" s="81"/>
      <c r="C98" s="81"/>
      <c r="D98" s="81"/>
      <c r="F98" s="82"/>
      <c r="H98" s="90"/>
      <c r="I98" s="86"/>
      <c r="J98" s="86"/>
      <c r="K98" s="86"/>
      <c r="L98" s="86"/>
      <c r="M98" s="86"/>
    </row>
    <row r="99" spans="1:13" x14ac:dyDescent="0.2">
      <c r="A99" s="81"/>
      <c r="B99" s="81"/>
      <c r="C99" s="81"/>
      <c r="D99" s="81"/>
      <c r="F99" s="82"/>
      <c r="H99" s="90"/>
      <c r="I99" s="86"/>
      <c r="J99" s="86"/>
      <c r="K99" s="86"/>
      <c r="L99" s="86"/>
      <c r="M99" s="86"/>
    </row>
    <row r="100" spans="1:13" x14ac:dyDescent="0.2">
      <c r="A100" s="81"/>
      <c r="B100" s="81"/>
      <c r="C100" s="81"/>
      <c r="D100" s="81"/>
      <c r="F100" s="82"/>
      <c r="H100" s="90"/>
      <c r="I100" s="86"/>
      <c r="J100" s="86"/>
      <c r="K100" s="86"/>
      <c r="L100" s="86"/>
      <c r="M100" s="86"/>
    </row>
  </sheetData>
  <autoFilter ref="A1:O100">
    <sortState ref="A2:O100">
      <sortCondition descending="1" ref="D1:D100"/>
    </sortState>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4"/>
  <sheetViews>
    <sheetView workbookViewId="0">
      <selection activeCell="E18" sqref="E18"/>
    </sheetView>
    <sheetView workbookViewId="1">
      <selection activeCell="H14" sqref="H14"/>
    </sheetView>
  </sheetViews>
  <sheetFormatPr defaultRowHeight="12.75" x14ac:dyDescent="0.2"/>
  <sheetData>
    <row r="1" spans="1:36" s="32" customFormat="1" ht="13.5" x14ac:dyDescent="0.25">
      <c r="A1" s="3" t="s">
        <v>0</v>
      </c>
      <c r="B1" s="29" t="s">
        <v>370</v>
      </c>
      <c r="C1" s="3" t="s">
        <v>12</v>
      </c>
      <c r="D1" s="3" t="s">
        <v>446</v>
      </c>
      <c r="E1" s="30" t="s">
        <v>361</v>
      </c>
      <c r="F1" s="3" t="s">
        <v>363</v>
      </c>
      <c r="G1" s="3" t="s">
        <v>364</v>
      </c>
      <c r="H1" s="3" t="s">
        <v>365</v>
      </c>
      <c r="I1" s="3" t="s">
        <v>366</v>
      </c>
      <c r="J1" s="3" t="s">
        <v>367</v>
      </c>
      <c r="K1" s="3" t="s">
        <v>368</v>
      </c>
      <c r="L1" s="3" t="s">
        <v>383</v>
      </c>
      <c r="M1" s="29" t="s">
        <v>369</v>
      </c>
      <c r="N1" s="29" t="s">
        <v>373</v>
      </c>
      <c r="O1" s="3" t="s">
        <v>374</v>
      </c>
      <c r="P1" s="3" t="s">
        <v>372</v>
      </c>
      <c r="Q1" s="3" t="s">
        <v>7</v>
      </c>
      <c r="R1" s="3" t="s">
        <v>8</v>
      </c>
      <c r="S1" s="3" t="s">
        <v>9</v>
      </c>
      <c r="T1" s="3" t="s">
        <v>10</v>
      </c>
      <c r="U1" s="3" t="s">
        <v>11</v>
      </c>
      <c r="V1" s="51" t="s">
        <v>420</v>
      </c>
      <c r="W1" s="31" t="s">
        <v>1</v>
      </c>
      <c r="X1" s="31" t="s">
        <v>394</v>
      </c>
      <c r="Y1" s="31" t="s">
        <v>358</v>
      </c>
      <c r="Z1" s="31" t="s">
        <v>381</v>
      </c>
      <c r="AA1" s="31" t="s">
        <v>352</v>
      </c>
      <c r="AB1" s="31" t="s">
        <v>2</v>
      </c>
      <c r="AC1" s="31" t="s">
        <v>353</v>
      </c>
      <c r="AD1" s="31" t="s">
        <v>3</v>
      </c>
      <c r="AE1" s="3" t="s">
        <v>4</v>
      </c>
      <c r="AF1" s="3" t="s">
        <v>5</v>
      </c>
      <c r="AG1" s="31" t="s">
        <v>6</v>
      </c>
      <c r="AH1" s="31" t="s">
        <v>371</v>
      </c>
      <c r="AJ1" s="32" t="s">
        <v>12</v>
      </c>
    </row>
    <row r="2" spans="1:36" s="1" customFormat="1" ht="89.25" x14ac:dyDescent="0.25">
      <c r="A2" s="4" t="s">
        <v>65</v>
      </c>
      <c r="B2" s="65">
        <v>54</v>
      </c>
      <c r="C2" s="5" t="s">
        <v>377</v>
      </c>
      <c r="D2" s="5" t="s">
        <v>447</v>
      </c>
      <c r="E2" s="33" t="s">
        <v>359</v>
      </c>
      <c r="F2" s="6" t="s">
        <v>287</v>
      </c>
      <c r="G2" s="16" t="s">
        <v>393</v>
      </c>
      <c r="H2" s="16" t="s">
        <v>288</v>
      </c>
      <c r="I2" s="16" t="s">
        <v>289</v>
      </c>
      <c r="J2" s="6"/>
      <c r="K2" s="2">
        <v>2</v>
      </c>
      <c r="L2" s="2"/>
      <c r="M2" s="8"/>
      <c r="N2" s="8"/>
      <c r="O2" s="9">
        <f>SUM(P2:U2)</f>
        <v>150000</v>
      </c>
      <c r="P2" s="9">
        <v>150000</v>
      </c>
      <c r="Q2" s="9"/>
      <c r="R2" s="9"/>
      <c r="S2" s="9"/>
      <c r="T2" s="9"/>
      <c r="U2" s="9"/>
      <c r="V2" s="54">
        <f>IF(W2=0,0,MIN(P2,W2))</f>
        <v>150000</v>
      </c>
      <c r="W2" s="28">
        <f>O2</f>
        <v>150000</v>
      </c>
      <c r="X2" s="28"/>
      <c r="Y2" s="10"/>
      <c r="Z2" s="10"/>
      <c r="AA2" s="10"/>
      <c r="AB2" s="10"/>
      <c r="AC2" s="10"/>
      <c r="AD2" s="10"/>
      <c r="AE2" s="10"/>
      <c r="AF2" s="10"/>
      <c r="AG2" s="10"/>
      <c r="AH2" s="11">
        <f>SUM(W2:AG2)</f>
        <v>150000</v>
      </c>
    </row>
    <row r="3" spans="1:36" s="1" customFormat="1" ht="89.25" x14ac:dyDescent="0.25">
      <c r="A3" s="4" t="s">
        <v>65</v>
      </c>
      <c r="B3" s="65">
        <v>64</v>
      </c>
      <c r="C3" s="5" t="s">
        <v>377</v>
      </c>
      <c r="D3" s="5" t="s">
        <v>376</v>
      </c>
      <c r="E3" s="33" t="s">
        <v>375</v>
      </c>
      <c r="F3" s="6" t="s">
        <v>325</v>
      </c>
      <c r="G3" s="16" t="s">
        <v>326</v>
      </c>
      <c r="H3" s="16" t="s">
        <v>327</v>
      </c>
      <c r="I3" s="16" t="s">
        <v>328</v>
      </c>
      <c r="J3" s="16"/>
      <c r="K3" s="2">
        <v>2</v>
      </c>
      <c r="L3" s="2"/>
      <c r="M3" s="16"/>
      <c r="N3" s="8"/>
      <c r="O3" s="9">
        <f>SUM(P3:U3)</f>
        <v>200000</v>
      </c>
      <c r="P3" s="9">
        <v>200000</v>
      </c>
      <c r="Q3" s="9"/>
      <c r="R3" s="9"/>
      <c r="S3" s="9"/>
      <c r="T3" s="9"/>
      <c r="U3" s="9"/>
      <c r="V3" s="52">
        <f>IF(W3=0,0,MIN(P3,W3))</f>
        <v>200000</v>
      </c>
      <c r="W3" s="28">
        <f>O3</f>
        <v>200000</v>
      </c>
      <c r="X3" s="10"/>
      <c r="Y3" s="10"/>
      <c r="Z3" s="10"/>
      <c r="AA3" s="10"/>
      <c r="AB3" s="10"/>
      <c r="AC3" s="10"/>
      <c r="AD3" s="10"/>
      <c r="AE3" s="10"/>
      <c r="AF3" s="10"/>
      <c r="AG3" s="10"/>
      <c r="AH3" s="11">
        <f>SUM(W3:AG3)</f>
        <v>200000</v>
      </c>
    </row>
    <row r="4" spans="1:36" s="1" customFormat="1" ht="25.5" x14ac:dyDescent="0.25">
      <c r="A4" s="4" t="s">
        <v>65</v>
      </c>
      <c r="B4" s="65">
        <v>57</v>
      </c>
      <c r="C4" s="5" t="s">
        <v>377</v>
      </c>
      <c r="D4" s="5" t="s">
        <v>447</v>
      </c>
      <c r="E4" s="33" t="s">
        <v>375</v>
      </c>
      <c r="F4" s="6" t="s">
        <v>298</v>
      </c>
      <c r="G4" s="87" t="s">
        <v>299</v>
      </c>
      <c r="H4" s="16" t="s">
        <v>300</v>
      </c>
      <c r="I4" s="16" t="s">
        <v>301</v>
      </c>
      <c r="J4" s="16"/>
      <c r="K4" s="2">
        <v>2</v>
      </c>
      <c r="L4" s="2"/>
      <c r="M4" s="16"/>
      <c r="N4" s="8"/>
      <c r="O4" s="9">
        <f>SUM(P4:U4)</f>
        <v>80000</v>
      </c>
      <c r="P4" s="9">
        <v>80000</v>
      </c>
      <c r="Q4" s="9"/>
      <c r="R4" s="9"/>
      <c r="S4" s="9"/>
      <c r="T4" s="9"/>
      <c r="U4" s="9"/>
      <c r="V4" s="52">
        <f>IF(W4=0,0,MIN(P4,W4))</f>
        <v>80000</v>
      </c>
      <c r="W4" s="28">
        <f>O4</f>
        <v>80000</v>
      </c>
      <c r="X4" s="10"/>
      <c r="Y4" s="10"/>
      <c r="Z4" s="10"/>
      <c r="AA4" s="10"/>
      <c r="AB4" s="10"/>
      <c r="AC4" s="10"/>
      <c r="AD4" s="10"/>
      <c r="AE4" s="10"/>
      <c r="AF4" s="10"/>
      <c r="AG4" s="10"/>
      <c r="AH4" s="11">
        <f>SUM(W4:AG4)</f>
        <v>80000</v>
      </c>
    </row>
  </sheetData>
  <conditionalFormatting sqref="K2:L2">
    <cfRule type="colorScale" priority="13">
      <colorScale>
        <cfvo type="num" val="1"/>
        <cfvo type="num" val="2"/>
        <cfvo type="num" val="3"/>
        <color theme="4" tint="0.39997558519241921"/>
        <color theme="6" tint="0.39997558519241921"/>
        <color theme="5" tint="0.39997558519241921"/>
      </colorScale>
    </cfRule>
  </conditionalFormatting>
  <conditionalFormatting sqref="O2:U2">
    <cfRule type="cellIs" dxfId="14" priority="15" operator="between">
      <formula>0.000000001</formula>
      <formula>300000</formula>
    </cfRule>
    <cfRule type="cellIs" dxfId="13" priority="16" operator="between">
      <formula>300000</formula>
      <formula>2225000</formula>
    </cfRule>
    <cfRule type="cellIs" dxfId="12" priority="17" operator="between">
      <formula>2225000</formula>
      <formula>3000000</formula>
    </cfRule>
    <cfRule type="cellIs" dxfId="11" priority="18" operator="greaterThan">
      <formula>3000000</formula>
    </cfRule>
  </conditionalFormatting>
  <conditionalFormatting sqref="O2:U2">
    <cfRule type="cellIs" priority="14" operator="equal">
      <formula>0</formula>
    </cfRule>
  </conditionalFormatting>
  <conditionalFormatting sqref="O3:U3">
    <cfRule type="cellIs" dxfId="10" priority="9" operator="between">
      <formula>0.000000001</formula>
      <formula>300000</formula>
    </cfRule>
    <cfRule type="cellIs" dxfId="9" priority="10" operator="between">
      <formula>300000</formula>
      <formula>2225000</formula>
    </cfRule>
    <cfRule type="cellIs" dxfId="8" priority="11" operator="between">
      <formula>2225000</formula>
      <formula>3000000</formula>
    </cfRule>
    <cfRule type="cellIs" dxfId="7" priority="12" operator="greaterThan">
      <formula>3000000</formula>
    </cfRule>
  </conditionalFormatting>
  <conditionalFormatting sqref="O3:U3">
    <cfRule type="cellIs" priority="8" operator="equal">
      <formula>0</formula>
    </cfRule>
  </conditionalFormatting>
  <conditionalFormatting sqref="K3:L3">
    <cfRule type="colorScale" priority="7">
      <colorScale>
        <cfvo type="num" val="1"/>
        <cfvo type="num" val="2"/>
        <cfvo type="num" val="3"/>
        <color theme="4" tint="0.39997558519241921"/>
        <color theme="6" tint="0.39997558519241921"/>
        <color theme="5" tint="0.39997558519241921"/>
      </colorScale>
    </cfRule>
  </conditionalFormatting>
  <conditionalFormatting sqref="O4:U4">
    <cfRule type="cellIs" dxfId="6" priority="3" operator="between">
      <formula>0.000000001</formula>
      <formula>300000</formula>
    </cfRule>
    <cfRule type="cellIs" dxfId="5" priority="4" operator="between">
      <formula>300000</formula>
      <formula>2225000</formula>
    </cfRule>
    <cfRule type="cellIs" dxfId="4" priority="5" operator="between">
      <formula>2225000</formula>
      <formula>3000000</formula>
    </cfRule>
    <cfRule type="cellIs" dxfId="3" priority="6" operator="greaterThan">
      <formula>3000000</formula>
    </cfRule>
  </conditionalFormatting>
  <conditionalFormatting sqref="O4:U4">
    <cfRule type="cellIs" priority="2" operator="equal">
      <formula>0</formula>
    </cfRule>
  </conditionalFormatting>
  <conditionalFormatting sqref="K4:L4">
    <cfRule type="colorScale" priority="1">
      <colorScale>
        <cfvo type="num" val="1"/>
        <cfvo type="num" val="2"/>
        <cfvo type="num" val="3"/>
        <color theme="4" tint="0.39997558519241921"/>
        <color theme="6" tint="0.39997558519241921"/>
        <color theme="5" tint="0.39997558519241921"/>
      </colorScale>
    </cfRule>
  </conditionalFormatting>
  <dataValidations count="1">
    <dataValidation type="list" allowBlank="1" showInputMessage="1" showErrorMessage="1" sqref="C2:D4">
      <formula1>$AJ$2:$AJ$7</formula1>
    </dataValidation>
  </dataValidations>
  <hyperlinks>
    <hyperlink ref="B2" r:id="rId1" display="Revisions to Org. Submissions\CIP Rv - Village Hall Parking Garage Security and Thermal Intrusion Upgrade.pdf"/>
    <hyperlink ref="B3" r:id="rId2" display="Revisions to Org. Submissions\CIP Rv - Vestibule Walkway Restoration.pdf"/>
    <hyperlink ref="B4" r:id="rId3" display="Revisions to Org. Submissions\CIP Rv - VH HVAC Replacement.pdf"/>
  </hyperlinks>
  <pageMargins left="0.7" right="0.7" top="0.75" bottom="0.75" header="0.3" footer="0.3"/>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 workbookViewId="1"/>
  </sheetViews>
  <sheetFormatPr defaultRowHeight="12.75" x14ac:dyDescent="0.2"/>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DAB80D3A822A449B9E2B6351610A99" ma:contentTypeVersion="10" ma:contentTypeDescription="Create a new document." ma:contentTypeScope="" ma:versionID="f5172045d749be6f5625b250adbe5923">
  <xsd:schema xmlns:xsd="http://www.w3.org/2001/XMLSchema" xmlns:xs="http://www.w3.org/2001/XMLSchema" xmlns:p="http://schemas.microsoft.com/office/2006/metadata/properties" xmlns:ns2="c14806c4-8234-4193-93cc-4e4681f135da" xmlns:ns3="8216aa8c-cd03-49bb-b172-123fe9bc82a8" targetNamespace="http://schemas.microsoft.com/office/2006/metadata/properties" ma:root="true" ma:fieldsID="b1625178c06528a3bc0c8cef694c10be" ns2:_="" ns3:_="">
    <xsd:import namespace="c14806c4-8234-4193-93cc-4e4681f135da"/>
    <xsd:import namespace="8216aa8c-cd03-49bb-b172-123fe9bc82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4806c4-8234-4193-93cc-4e4681f135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16aa8c-cd03-49bb-b172-123fe9bc82a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AA1F6D-A2E4-4AF1-91FB-A4B6588466C6}">
  <ds:schemaRefs>
    <ds:schemaRef ds:uri="c14806c4-8234-4193-93cc-4e4681f135da"/>
    <ds:schemaRef ds:uri="http://purl.org/dc/dcmitype/"/>
    <ds:schemaRef ds:uri="http://schemas.microsoft.com/office/infopath/2007/PartnerControls"/>
    <ds:schemaRef ds:uri="8216aa8c-cd03-49bb-b172-123fe9bc82a8"/>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2337A95B-125C-439E-A0F6-DFC4DFEAB1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4806c4-8234-4193-93cc-4e4681f135da"/>
    <ds:schemaRef ds:uri="8216aa8c-cd03-49bb-b172-123fe9bc82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60DBB-3A29-46A3-82D2-E230C817E4C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 CIP  (1-7)</vt:lpstr>
      <vt:lpstr>Summary CIP </vt:lpstr>
      <vt:lpstr>Presentation Format</vt:lpstr>
      <vt:lpstr>Removed Items</vt:lpstr>
      <vt:lpstr>Sheet6</vt:lpstr>
    </vt:vector>
  </TitlesOfParts>
  <Manager>Nancy J. Ives</Manager>
  <Company>University of Wisconsin System Administration, Office of Capital Planning &amp; Budget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All Agency Project Request Index</dc:title>
  <dc:subject>Capital Planning &amp; Budget</dc:subject>
  <dc:creator>KThake</dc:creator>
  <cp:keywords>All Agency Project Request</cp:keywords>
  <cp:lastModifiedBy>Schultz, Conor</cp:lastModifiedBy>
  <cp:lastPrinted>2022-01-15T23:10:32Z</cp:lastPrinted>
  <dcterms:created xsi:type="dcterms:W3CDTF">2002-03-06T14:47:10Z</dcterms:created>
  <dcterms:modified xsi:type="dcterms:W3CDTF">2022-01-19T21:58:35Z</dcterms:modified>
  <cp:category>Capital Planning &amp; Budget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0x010100CCDAB80D3A822A449B9E2B6351610A99</vt:lpwstr>
  </property>
</Properties>
</file>